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S:\VO\Súťaže 2024\6 DNS 2024\Stavebné práce\Kategória 1\Výzva_4_2024_Parkovisko Olejkárska\výzva\"/>
    </mc:Choice>
  </mc:AlternateContent>
  <xr:revisionPtr revIDLastSave="0" documentId="8_{01290059-63F6-4F18-A591-8A36D44CD4D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ácia stavby" sheetId="1" r:id="rId1"/>
    <sheet name="Parkovisko Olejkárska" sheetId="2" r:id="rId2"/>
    <sheet name="Zoznam figúr" sheetId="3" r:id="rId3"/>
  </sheets>
  <definedNames>
    <definedName name="_xlnm._FilterDatabase" localSheetId="1" hidden="1">'Parkovisko Olejkárska'!$C$134:$K$213</definedName>
    <definedName name="_xlnm.Print_Titles" localSheetId="1">'Parkovisko Olejkárska'!$134:$134</definedName>
    <definedName name="_xlnm.Print_Titles" localSheetId="0">'Rekapitulácia stavby'!$92:$92</definedName>
    <definedName name="_xlnm.Print_Titles" localSheetId="2">'Zoznam figúr'!$9:$9</definedName>
    <definedName name="_xlnm.Print_Area" localSheetId="1">'Parkovisko Olejkárska'!$C$4:$J$76,'Parkovisko Olejkárska'!$C$82:$J$116,'Parkovisko Olejkárska'!$C$122:$J$213</definedName>
    <definedName name="_xlnm.Print_Area" localSheetId="0">'Rekapitulácia stavby'!$D$4:$AO$76,'Rekapitulácia stavby'!$C$82:$AQ$103</definedName>
    <definedName name="_xlnm.Print_Area" localSheetId="2">'Zoznam figúr'!$C$4:$G$34</definedName>
  </definedNames>
  <calcPr calcId="181029"/>
</workbook>
</file>

<file path=xl/calcChain.xml><?xml version="1.0" encoding="utf-8"?>
<calcChain xmlns="http://schemas.openxmlformats.org/spreadsheetml/2006/main">
  <c r="D7" i="3" l="1"/>
  <c r="J39" i="2"/>
  <c r="J38" i="2"/>
  <c r="AY95" i="1" s="1"/>
  <c r="J37" i="2"/>
  <c r="AX95" i="1" s="1"/>
  <c r="BI213" i="2"/>
  <c r="BH213" i="2"/>
  <c r="BG213" i="2"/>
  <c r="BE213" i="2"/>
  <c r="BK213" i="2"/>
  <c r="J213" i="2" s="1"/>
  <c r="BF213" i="2" s="1"/>
  <c r="BI212" i="2"/>
  <c r="BH212" i="2"/>
  <c r="BG212" i="2"/>
  <c r="BE212" i="2"/>
  <c r="BK212" i="2"/>
  <c r="J212" i="2" s="1"/>
  <c r="BF212" i="2" s="1"/>
  <c r="BI211" i="2"/>
  <c r="BH211" i="2"/>
  <c r="BG211" i="2"/>
  <c r="BE211" i="2"/>
  <c r="BK211" i="2"/>
  <c r="J211" i="2" s="1"/>
  <c r="BF211" i="2" s="1"/>
  <c r="BI210" i="2"/>
  <c r="BH210" i="2"/>
  <c r="BG210" i="2"/>
  <c r="BE210" i="2"/>
  <c r="BK210" i="2"/>
  <c r="J210" i="2" s="1"/>
  <c r="BF210" i="2" s="1"/>
  <c r="BI209" i="2"/>
  <c r="BH209" i="2"/>
  <c r="BG209" i="2"/>
  <c r="BE209" i="2"/>
  <c r="BK209" i="2"/>
  <c r="J209" i="2" s="1"/>
  <c r="BF209" i="2" s="1"/>
  <c r="BI207" i="2"/>
  <c r="BH207" i="2"/>
  <c r="BG207" i="2"/>
  <c r="BE207" i="2"/>
  <c r="T207" i="2"/>
  <c r="R207" i="2"/>
  <c r="P207" i="2"/>
  <c r="BI205" i="2"/>
  <c r="BH205" i="2"/>
  <c r="BG205" i="2"/>
  <c r="BE205" i="2"/>
  <c r="T205" i="2"/>
  <c r="R205" i="2"/>
  <c r="P205" i="2"/>
  <c r="BI203" i="2"/>
  <c r="BH203" i="2"/>
  <c r="BG203" i="2"/>
  <c r="BE203" i="2"/>
  <c r="T203" i="2"/>
  <c r="R203" i="2"/>
  <c r="P203" i="2"/>
  <c r="BI199" i="2"/>
  <c r="BH199" i="2"/>
  <c r="BG199" i="2"/>
  <c r="BE199" i="2"/>
  <c r="T199" i="2"/>
  <c r="T198" i="2" s="1"/>
  <c r="R199" i="2"/>
  <c r="R198" i="2"/>
  <c r="P199" i="2"/>
  <c r="P198" i="2" s="1"/>
  <c r="BI197" i="2"/>
  <c r="BH197" i="2"/>
  <c r="BG197" i="2"/>
  <c r="BE197" i="2"/>
  <c r="T197" i="2"/>
  <c r="T196" i="2"/>
  <c r="R197" i="2"/>
  <c r="R196" i="2" s="1"/>
  <c r="P197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6" i="2"/>
  <c r="BH186" i="2"/>
  <c r="BG186" i="2"/>
  <c r="BE186" i="2"/>
  <c r="T186" i="2"/>
  <c r="R186" i="2"/>
  <c r="P186" i="2"/>
  <c r="BI184" i="2"/>
  <c r="BH184" i="2"/>
  <c r="BG184" i="2"/>
  <c r="BE184" i="2"/>
  <c r="T184" i="2"/>
  <c r="R184" i="2"/>
  <c r="P184" i="2"/>
  <c r="BI181" i="2"/>
  <c r="BH181" i="2"/>
  <c r="BG181" i="2"/>
  <c r="BE181" i="2"/>
  <c r="T181" i="2"/>
  <c r="R181" i="2"/>
  <c r="P181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4" i="2"/>
  <c r="BH174" i="2"/>
  <c r="BG174" i="2"/>
  <c r="BE174" i="2"/>
  <c r="T174" i="2"/>
  <c r="R174" i="2"/>
  <c r="P174" i="2"/>
  <c r="BI172" i="2"/>
  <c r="BH172" i="2"/>
  <c r="BG172" i="2"/>
  <c r="BE172" i="2"/>
  <c r="T172" i="2"/>
  <c r="R172" i="2"/>
  <c r="P172" i="2"/>
  <c r="BI170" i="2"/>
  <c r="BH170" i="2"/>
  <c r="BG170" i="2"/>
  <c r="BE170" i="2"/>
  <c r="T170" i="2"/>
  <c r="R170" i="2"/>
  <c r="P170" i="2"/>
  <c r="BI166" i="2"/>
  <c r="BH166" i="2"/>
  <c r="BG166" i="2"/>
  <c r="BE166" i="2"/>
  <c r="T166" i="2"/>
  <c r="R166" i="2"/>
  <c r="P166" i="2"/>
  <c r="BI164" i="2"/>
  <c r="BH164" i="2"/>
  <c r="BG164" i="2"/>
  <c r="BE164" i="2"/>
  <c r="T164" i="2"/>
  <c r="R164" i="2"/>
  <c r="P164" i="2"/>
  <c r="BI162" i="2"/>
  <c r="BH162" i="2"/>
  <c r="BG162" i="2"/>
  <c r="BE162" i="2"/>
  <c r="T162" i="2"/>
  <c r="R162" i="2"/>
  <c r="P162" i="2"/>
  <c r="BI159" i="2"/>
  <c r="BH159" i="2"/>
  <c r="BG159" i="2"/>
  <c r="BE159" i="2"/>
  <c r="T159" i="2"/>
  <c r="R159" i="2"/>
  <c r="P159" i="2"/>
  <c r="BI157" i="2"/>
  <c r="BH157" i="2"/>
  <c r="BG157" i="2"/>
  <c r="BE157" i="2"/>
  <c r="T157" i="2"/>
  <c r="R157" i="2"/>
  <c r="P157" i="2"/>
  <c r="BI155" i="2"/>
  <c r="BH155" i="2"/>
  <c r="BG155" i="2"/>
  <c r="BE155" i="2"/>
  <c r="T155" i="2"/>
  <c r="R155" i="2"/>
  <c r="P155" i="2"/>
  <c r="BI153" i="2"/>
  <c r="BH153" i="2"/>
  <c r="BG153" i="2"/>
  <c r="BE153" i="2"/>
  <c r="T153" i="2"/>
  <c r="R153" i="2"/>
  <c r="P153" i="2"/>
  <c r="BI150" i="2"/>
  <c r="BH150" i="2"/>
  <c r="BG150" i="2"/>
  <c r="BE150" i="2"/>
  <c r="T150" i="2"/>
  <c r="R150" i="2"/>
  <c r="P150" i="2"/>
  <c r="BI147" i="2"/>
  <c r="BH147" i="2"/>
  <c r="BG147" i="2"/>
  <c r="BE147" i="2"/>
  <c r="T147" i="2"/>
  <c r="R147" i="2"/>
  <c r="P147" i="2"/>
  <c r="BI144" i="2"/>
  <c r="BH144" i="2"/>
  <c r="BG144" i="2"/>
  <c r="BE144" i="2"/>
  <c r="T144" i="2"/>
  <c r="R144" i="2"/>
  <c r="P144" i="2"/>
  <c r="BI141" i="2"/>
  <c r="BH141" i="2"/>
  <c r="BG141" i="2"/>
  <c r="BE141" i="2"/>
  <c r="T141" i="2"/>
  <c r="R141" i="2"/>
  <c r="P141" i="2"/>
  <c r="BI138" i="2"/>
  <c r="BH138" i="2"/>
  <c r="BG138" i="2"/>
  <c r="BE138" i="2"/>
  <c r="T138" i="2"/>
  <c r="R138" i="2"/>
  <c r="P138" i="2"/>
  <c r="F131" i="2"/>
  <c r="F129" i="2"/>
  <c r="E127" i="2"/>
  <c r="BI114" i="2"/>
  <c r="BH114" i="2"/>
  <c r="BG114" i="2"/>
  <c r="BE114" i="2"/>
  <c r="BI113" i="2"/>
  <c r="BH113" i="2"/>
  <c r="BG113" i="2"/>
  <c r="BF113" i="2"/>
  <c r="BE113" i="2"/>
  <c r="BI112" i="2"/>
  <c r="BH112" i="2"/>
  <c r="BG112" i="2"/>
  <c r="BF112" i="2"/>
  <c r="BE112" i="2"/>
  <c r="BI111" i="2"/>
  <c r="BH111" i="2"/>
  <c r="BG111" i="2"/>
  <c r="BF111" i="2"/>
  <c r="BE111" i="2"/>
  <c r="BI110" i="2"/>
  <c r="BH110" i="2"/>
  <c r="BG110" i="2"/>
  <c r="BF110" i="2"/>
  <c r="BE110" i="2"/>
  <c r="BI109" i="2"/>
  <c r="BH109" i="2"/>
  <c r="BG109" i="2"/>
  <c r="BF109" i="2"/>
  <c r="BE109" i="2"/>
  <c r="F91" i="2"/>
  <c r="F89" i="2"/>
  <c r="E87" i="2"/>
  <c r="J24" i="2"/>
  <c r="E24" i="2"/>
  <c r="J132" i="2" s="1"/>
  <c r="J23" i="2"/>
  <c r="J21" i="2"/>
  <c r="E21" i="2"/>
  <c r="J131" i="2" s="1"/>
  <c r="J20" i="2"/>
  <c r="J18" i="2"/>
  <c r="E18" i="2"/>
  <c r="F132" i="2" s="1"/>
  <c r="J17" i="2"/>
  <c r="J12" i="2"/>
  <c r="J89" i="2" s="1"/>
  <c r="E7" i="2"/>
  <c r="E125" i="2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CK99" i="1"/>
  <c r="CJ99" i="1"/>
  <c r="CI99" i="1"/>
  <c r="CH99" i="1"/>
  <c r="CG99" i="1"/>
  <c r="CF99" i="1"/>
  <c r="BZ99" i="1"/>
  <c r="CE99" i="1"/>
  <c r="CK98" i="1"/>
  <c r="CJ98" i="1"/>
  <c r="CI98" i="1"/>
  <c r="CH98" i="1"/>
  <c r="CG98" i="1"/>
  <c r="CF98" i="1"/>
  <c r="BZ98" i="1"/>
  <c r="CE98" i="1"/>
  <c r="L90" i="1"/>
  <c r="AM90" i="1"/>
  <c r="AM89" i="1"/>
  <c r="L89" i="1"/>
  <c r="AM87" i="1"/>
  <c r="L87" i="1"/>
  <c r="L85" i="1"/>
  <c r="L84" i="1"/>
  <c r="J172" i="2"/>
  <c r="J186" i="2"/>
  <c r="BK166" i="2"/>
  <c r="J166" i="2"/>
  <c r="J155" i="2"/>
  <c r="J170" i="2"/>
  <c r="BK178" i="2"/>
  <c r="BK155" i="2"/>
  <c r="J199" i="2"/>
  <c r="J194" i="2"/>
  <c r="BK177" i="2"/>
  <c r="BK153" i="2"/>
  <c r="BK199" i="2"/>
  <c r="J178" i="2"/>
  <c r="J190" i="2"/>
  <c r="BK195" i="2"/>
  <c r="BK179" i="2"/>
  <c r="BK207" i="2"/>
  <c r="BK186" i="2"/>
  <c r="BK194" i="2"/>
  <c r="BK197" i="2"/>
  <c r="BK159" i="2"/>
  <c r="J150" i="2"/>
  <c r="J157" i="2"/>
  <c r="J205" i="2"/>
  <c r="J192" i="2"/>
  <c r="BK174" i="2"/>
  <c r="AS94" i="1"/>
  <c r="BK170" i="2"/>
  <c r="BK138" i="2"/>
  <c r="J193" i="2"/>
  <c r="J181" i="2"/>
  <c r="J144" i="2"/>
  <c r="BK193" i="2"/>
  <c r="J159" i="2"/>
  <c r="BK205" i="2"/>
  <c r="J207" i="2"/>
  <c r="J162" i="2"/>
  <c r="J189" i="2"/>
  <c r="BK164" i="2"/>
  <c r="J203" i="2"/>
  <c r="J184" i="2"/>
  <c r="J141" i="2"/>
  <c r="BK192" i="2"/>
  <c r="BK172" i="2"/>
  <c r="BK147" i="2"/>
  <c r="J153" i="2"/>
  <c r="J195" i="2"/>
  <c r="BK157" i="2"/>
  <c r="J179" i="2"/>
  <c r="BK203" i="2"/>
  <c r="BK141" i="2"/>
  <c r="J174" i="2"/>
  <c r="BK144" i="2"/>
  <c r="BK162" i="2"/>
  <c r="J147" i="2"/>
  <c r="J197" i="2"/>
  <c r="BK181" i="2"/>
  <c r="BK150" i="2"/>
  <c r="BK184" i="2"/>
  <c r="J164" i="2"/>
  <c r="BK190" i="2"/>
  <c r="J177" i="2"/>
  <c r="J138" i="2"/>
  <c r="BK189" i="2"/>
  <c r="BK169" i="2" l="1"/>
  <c r="J169" i="2" s="1"/>
  <c r="J99" i="2" s="1"/>
  <c r="BK180" i="2"/>
  <c r="J180" i="2" s="1"/>
  <c r="J101" i="2" s="1"/>
  <c r="R137" i="2"/>
  <c r="R169" i="2"/>
  <c r="R180" i="2"/>
  <c r="BK137" i="2"/>
  <c r="J137" i="2"/>
  <c r="J98" i="2"/>
  <c r="P169" i="2"/>
  <c r="T169" i="2"/>
  <c r="R176" i="2"/>
  <c r="P180" i="2"/>
  <c r="P136" i="2" s="1"/>
  <c r="P135" i="2" s="1"/>
  <c r="AU95" i="1" s="1"/>
  <c r="AU94" i="1" s="1"/>
  <c r="R202" i="2"/>
  <c r="P137" i="2"/>
  <c r="P176" i="2"/>
  <c r="T180" i="2"/>
  <c r="T202" i="2"/>
  <c r="T137" i="2"/>
  <c r="BK176" i="2"/>
  <c r="J176" i="2" s="1"/>
  <c r="J100" i="2" s="1"/>
  <c r="T176" i="2"/>
  <c r="BK202" i="2"/>
  <c r="J202" i="2" s="1"/>
  <c r="J104" i="2" s="1"/>
  <c r="P202" i="2"/>
  <c r="BK208" i="2"/>
  <c r="J208" i="2" s="1"/>
  <c r="J105" i="2" s="1"/>
  <c r="BK196" i="2"/>
  <c r="J196" i="2" s="1"/>
  <c r="J102" i="2" s="1"/>
  <c r="BK198" i="2"/>
  <c r="J198" i="2"/>
  <c r="J103" i="2"/>
  <c r="E85" i="2"/>
  <c r="J92" i="2"/>
  <c r="J129" i="2"/>
  <c r="BF155" i="2"/>
  <c r="BF184" i="2"/>
  <c r="BF190" i="2"/>
  <c r="BF203" i="2"/>
  <c r="BF205" i="2"/>
  <c r="J91" i="2"/>
  <c r="BF159" i="2"/>
  <c r="BF174" i="2"/>
  <c r="BF164" i="2"/>
  <c r="F92" i="2"/>
  <c r="BF138" i="2"/>
  <c r="BF141" i="2"/>
  <c r="BF147" i="2"/>
  <c r="BF153" i="2"/>
  <c r="BF166" i="2"/>
  <c r="BF177" i="2"/>
  <c r="BF179" i="2"/>
  <c r="BF193" i="2"/>
  <c r="BF194" i="2"/>
  <c r="BF195" i="2"/>
  <c r="BF144" i="2"/>
  <c r="BF170" i="2"/>
  <c r="BF162" i="2"/>
  <c r="BF172" i="2"/>
  <c r="BF178" i="2"/>
  <c r="BF186" i="2"/>
  <c r="BF199" i="2"/>
  <c r="BF207" i="2"/>
  <c r="BF150" i="2"/>
  <c r="BF157" i="2"/>
  <c r="BF197" i="2"/>
  <c r="BF181" i="2"/>
  <c r="BF189" i="2"/>
  <c r="BF192" i="2"/>
  <c r="J35" i="2"/>
  <c r="AV95" i="1" s="1"/>
  <c r="F37" i="2"/>
  <c r="BB95" i="1" s="1"/>
  <c r="BB94" i="1" s="1"/>
  <c r="W34" i="1" s="1"/>
  <c r="F35" i="2"/>
  <c r="AZ95" i="1" s="1"/>
  <c r="AZ94" i="1" s="1"/>
  <c r="F39" i="2"/>
  <c r="BD95" i="1" s="1"/>
  <c r="BD94" i="1" s="1"/>
  <c r="W36" i="1" s="1"/>
  <c r="F38" i="2"/>
  <c r="BC95" i="1" s="1"/>
  <c r="BC94" i="1" s="1"/>
  <c r="W35" i="1" s="1"/>
  <c r="T136" i="2" l="1"/>
  <c r="T135" i="2" s="1"/>
  <c r="R136" i="2"/>
  <c r="R135" i="2" s="1"/>
  <c r="BK136" i="2"/>
  <c r="J136" i="2"/>
  <c r="J97" i="2" s="1"/>
  <c r="AV94" i="1"/>
  <c r="AX94" i="1"/>
  <c r="AY94" i="1"/>
  <c r="BK135" i="2" l="1"/>
  <c r="J135" i="2" s="1"/>
  <c r="J96" i="2" s="1"/>
  <c r="J30" i="2" s="1"/>
  <c r="J114" i="2" s="1"/>
  <c r="BF114" i="2" s="1"/>
  <c r="J36" i="2" s="1"/>
  <c r="AW95" i="1" s="1"/>
  <c r="AT95" i="1" s="1"/>
  <c r="F36" i="2" l="1"/>
  <c r="BA95" i="1" s="1"/>
  <c r="BA94" i="1" s="1"/>
  <c r="W33" i="1" s="1"/>
  <c r="J108" i="2"/>
  <c r="J116" i="2" s="1"/>
  <c r="J31" i="2" l="1"/>
  <c r="J32" i="2" s="1"/>
  <c r="AG95" i="1" s="1"/>
  <c r="AG94" i="1" s="1"/>
  <c r="AG99" i="1" s="1"/>
  <c r="CD99" i="1" s="1"/>
  <c r="AW94" i="1"/>
  <c r="AK33" i="1"/>
  <c r="J41" i="2" l="1"/>
  <c r="AN95" i="1"/>
  <c r="AG101" i="1"/>
  <c r="AV101" i="1"/>
  <c r="BY101" i="1" s="1"/>
  <c r="AK26" i="1"/>
  <c r="AV99" i="1"/>
  <c r="BY99" i="1"/>
  <c r="AG98" i="1"/>
  <c r="AV98" i="1" s="1"/>
  <c r="BY98" i="1" s="1"/>
  <c r="AT94" i="1"/>
  <c r="AG100" i="1"/>
  <c r="AV100" i="1" s="1"/>
  <c r="BY100" i="1" s="1"/>
  <c r="AN94" i="1" l="1"/>
  <c r="CD101" i="1"/>
  <c r="CD98" i="1"/>
  <c r="CD100" i="1"/>
  <c r="AK32" i="1"/>
  <c r="AN100" i="1"/>
  <c r="AN98" i="1"/>
  <c r="AN99" i="1"/>
  <c r="AG97" i="1"/>
  <c r="AK27" i="1" s="1"/>
  <c r="AK29" i="1" s="1"/>
  <c r="AN101" i="1"/>
  <c r="AK38" i="1" l="1"/>
  <c r="AN97" i="1"/>
  <c r="AN103" i="1" s="1"/>
  <c r="AG103" i="1"/>
  <c r="W32" i="1"/>
</calcChain>
</file>

<file path=xl/sharedStrings.xml><?xml version="1.0" encoding="utf-8"?>
<sst xmlns="http://schemas.openxmlformats.org/spreadsheetml/2006/main" count="1231" uniqueCount="320">
  <si>
    <t>Export Komplet</t>
  </si>
  <si>
    <t/>
  </si>
  <si>
    <t>2.0</t>
  </si>
  <si>
    <t>ZAMOK</t>
  </si>
  <si>
    <t>False</t>
  </si>
  <si>
    <t>{ab0ed65d-1f74-4c86-bc78-eda111db14b2}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</si>
  <si>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</si>
  <si>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</si>
  <si>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</si>
  <si>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</si>
  <si>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</si>
  <si>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</si>
  <si>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</si>
  <si>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0124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</si>
  <si>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</si>
  <si>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</si>
  <si>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DPB Olejkárska 1</t>
  </si>
  <si>
    <t>JKSO:</t>
  </si>
  <si>
    <t>KS:</t>
  </si>
  <si>
    <t>Miesto:</t>
  </si>
  <si>
    <t>Bratislava</t>
  </si>
  <si>
    <t>Dátum:</t>
  </si>
  <si>
    <t>24. 1. 2024</t>
  </si>
  <si>
    <t>Objednávateľ:</t>
  </si>
  <si>
    <t>IČO:</t>
  </si>
  <si>
    <t>00492736</t>
  </si>
  <si>
    <t>Dopravný podnik Bratislava, akciová spoločnosť</t>
  </si>
  <si>
    <t>IČ DPH:</t>
  </si>
  <si>
    <t>SK2020298786</t>
  </si>
  <si>
    <t>Zhotoviteľ:</t>
  </si>
  <si>
    <t>Vyplň údaj</t>
  </si>
  <si>
    <t>Projektant:</t>
  </si>
  <si>
    <t xml:space="preserve"> </t>
  </si>
  <si>
    <t>True</t>
  </si>
  <si>
    <t>Spracovateľ: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</si>
  <si>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</si>
  <si>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</si>
  <si>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</si>
  <si>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</si>
  <si>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</si>
  <si>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</si>
  <si>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</si>
  <si>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</si>
  <si>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</si>
  <si>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</si>
  <si>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</si>
  <si>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</si>
  <si>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</si>
  <si>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</si>
  <si>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</si>
  <si>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</si>
  <si>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</si>
  <si>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</si>
  <si>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</si>
  <si>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</si>
  <si>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</si>
  <si>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</si>
  <si>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</si>
  <si>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</si>
  <si>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</si>
  <si>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</si>
  <si>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</si>
  <si>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</si>
  <si>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</si>
  <si>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</si>
  <si>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</si>
  <si>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</si>
  <si>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</si>
  <si>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</si>
  <si>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</si>
  <si>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</si>
  <si>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</si>
  <si>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</si>
  <si>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</si>
  <si>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</si>
  <si>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</si>
  <si>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</si>
  <si>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</si>
  <si>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</si>
  <si>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</si>
  <si>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</si>
  <si>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</si>
  <si>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/</t>
  </si>
  <si>
    <t>03a</t>
  </si>
  <si>
    <t>PARKOVISKO2_Nová parkovacia plocha pri vstupe/vjazde do arelu_len čast pri fasade</t>
  </si>
  <si>
    <t>STA</t>
  </si>
  <si>
    <t>1</t>
  </si>
  <si>
    <t>{014271e4-f53d-40d7-ac44-ad52a443149f}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</si>
  <si>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</si>
  <si>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</si>
  <si>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</si>
  <si>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</si>
  <si>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</si>
  <si>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</si>
  <si>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</si>
  <si>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</si>
  <si>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</si>
  <si>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odkop</t>
  </si>
  <si>
    <t>+10%</t>
  </si>
  <si>
    <t>41,675</t>
  </si>
  <si>
    <t>2</t>
  </si>
  <si>
    <t>plocha_parkoviska</t>
  </si>
  <si>
    <t>119,071</t>
  </si>
  <si>
    <t>KRYCÍ LIST ROZPOČTU</t>
  </si>
  <si>
    <t>Objekt:</t>
  </si>
  <si>
    <t>Náklady z rozpočtu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</si>
  <si>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</si>
  <si>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</si>
  <si>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</si>
  <si>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</si>
  <si>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</si>
  <si>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</si>
  <si>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</si>
  <si>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5 - Komunikácie</t>
  </si>
  <si>
    <t xml:space="preserve">    8 - Rúrové vedenie</t>
  </si>
  <si>
    <t xml:space="preserve">    9 - Ostatné konštrukcie a práce-búranie</t>
  </si>
  <si>
    <t xml:space="preserve">    99 - Presun hmôt HSV</t>
  </si>
  <si>
    <t>HZS - Hodinové zúčtovacie sadzby</t>
  </si>
  <si>
    <t>POZ - POZNÁMKY</t>
  </si>
  <si>
    <t>VP -   Práce naviac</t>
  </si>
  <si>
    <t>2) Ostatné náklady</t>
  </si>
  <si>
    <t>GZS</t>
  </si>
  <si>
    <t>VRN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</si>
  <si>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</si>
  <si>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</si>
  <si>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</si>
  <si>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</si>
  <si>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</si>
  <si>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</si>
  <si>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</si>
  <si>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</si>
  <si>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</si>
  <si>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</si>
  <si>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</si>
  <si>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</si>
  <si>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</si>
  <si>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</si>
  <si>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</si>
  <si>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</si>
  <si>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</si>
  <si>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</si>
  <si>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</si>
  <si>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</si>
  <si>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</si>
  <si>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</si>
  <si>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</si>
  <si>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113106121.S</t>
  </si>
  <si>
    <t>Rozoberanie dlažby, z betónových alebo kamenin. dlaždíc, dosiek alebo tvaroviek,  -0,13800t</t>
  </si>
  <si>
    <t>m2</t>
  </si>
  <si>
    <t>4</t>
  </si>
  <si>
    <t>-1663111439</t>
  </si>
  <si>
    <t>VV</t>
  </si>
  <si>
    <t>"povodny chodnik pri vstupe"3,915*1*1,05</t>
  </si>
  <si>
    <t>plocha_chodnik</t>
  </si>
  <si>
    <t>Súčet</t>
  </si>
  <si>
    <t>113206111.S</t>
  </si>
  <si>
    <t>Vytrhanie obrúb betónových, s vybúraním lôžka, z krajníkov alebo obrubníkov stojatých,  -0,14500t</t>
  </si>
  <si>
    <t>m</t>
  </si>
  <si>
    <t>512</t>
  </si>
  <si>
    <t>-32757234</t>
  </si>
  <si>
    <t>21*1,05</t>
  </si>
  <si>
    <t>3</t>
  </si>
  <si>
    <t>120901123.S</t>
  </si>
  <si>
    <t>Búranie konštrukcií z betónu železového a predpätého v odkopávkach</t>
  </si>
  <si>
    <t>m3</t>
  </si>
  <si>
    <t>-829942551</t>
  </si>
  <si>
    <t>"branie okapoveho chodnika pri budove" 21*1,485*0,2*1,05+3,915*1*1,05*0,</t>
  </si>
  <si>
    <t>122201101.S</t>
  </si>
  <si>
    <t>Odkopávka a prekopávka nezapažená v hornine 3, do 100 m3</t>
  </si>
  <si>
    <t>-1207737176</t>
  </si>
  <si>
    <t>"vmera vypocitana pri zamerani +5%" 21*5,4*1,05*0,35</t>
  </si>
  <si>
    <t>5</t>
  </si>
  <si>
    <t>122201109.S</t>
  </si>
  <si>
    <t>Odkopávky a prekopávky nezapažené. Príplatok k cenám za lepivosť horniny 3</t>
  </si>
  <si>
    <t>-598213851</t>
  </si>
  <si>
    <t>odkop*0,5</t>
  </si>
  <si>
    <t>6</t>
  </si>
  <si>
    <t>130001101.S</t>
  </si>
  <si>
    <t>Príplatok k cenám za sťaženie výkopu v blízkosti podzemného vedenia v zastavanej časti - pre všetky triedy</t>
  </si>
  <si>
    <t>671218257</t>
  </si>
  <si>
    <t>7</t>
  </si>
  <si>
    <t>162201101.S</t>
  </si>
  <si>
    <t>Vodorovné premiestnenie výkopku z horniny 1-4 do 20m</t>
  </si>
  <si>
    <t>891327900</t>
  </si>
  <si>
    <t>8</t>
  </si>
  <si>
    <t>162501102.S</t>
  </si>
  <si>
    <t>Vodorovné premiestnenie výkopku po spevnenej ceste z horniny tr.1-4, do 100 m3 na vzdialenosť do 3000 m</t>
  </si>
  <si>
    <t>1339666999</t>
  </si>
  <si>
    <t>9</t>
  </si>
  <si>
    <t>162501105.S</t>
  </si>
  <si>
    <t>Vodorovné premiestnenie výkopku po spevnenej ceste z horniny tr.1-4, do 100 m3, príplatok k cene za každých ďalšich a začatých 1000 m</t>
  </si>
  <si>
    <t>-1409379944</t>
  </si>
  <si>
    <t>odkop*25</t>
  </si>
  <si>
    <t>10</t>
  </si>
  <si>
    <t>171201201.S</t>
  </si>
  <si>
    <t>Uloženie sypaniny na skládky do 100 m3</t>
  </si>
  <si>
    <t>2036104019</t>
  </si>
  <si>
    <t>11</t>
  </si>
  <si>
    <t>171209002.S</t>
  </si>
  <si>
    <t>Poplatok za skládku - zemina a kamenivo (17 05) ostatné</t>
  </si>
  <si>
    <t>t</t>
  </si>
  <si>
    <t>1067288524</t>
  </si>
  <si>
    <t>odkop*1,8</t>
  </si>
  <si>
    <t>12</t>
  </si>
  <si>
    <t>181101102.S</t>
  </si>
  <si>
    <t>Úprava pláne v zárezoch v hornine 1-4 so zhutnením</t>
  </si>
  <si>
    <t>693345889</t>
  </si>
  <si>
    <t>odkop/0,35</t>
  </si>
  <si>
    <t>Komunikácie</t>
  </si>
  <si>
    <t>13</t>
  </si>
  <si>
    <t>564871111.S</t>
  </si>
  <si>
    <t>Podklad zo štrkodrviny s rozprestretím a zhutnením, po zhutnení hr. 250 mm</t>
  </si>
  <si>
    <t>1799955903</t>
  </si>
  <si>
    <t>14</t>
  </si>
  <si>
    <t>596912312.S</t>
  </si>
  <si>
    <t>Kladenie betónovej dlažby z vegetačných tvárnic hr. 100 mm, do lôžka z kameniva ťaženého, veľkosti do 0,25 m2, plochy nad 50 do 100 m2</t>
  </si>
  <si>
    <t>1941516707</t>
  </si>
  <si>
    <t>15</t>
  </si>
  <si>
    <t>M</t>
  </si>
  <si>
    <t>592460020200.S</t>
  </si>
  <si>
    <t>Dlažba betónová zatrávňovacia, rozmer 600x400x100 mm, prírodná</t>
  </si>
  <si>
    <t>373938363</t>
  </si>
  <si>
    <t>119,071*1,05 'Prepočítané koeficientom množstva</t>
  </si>
  <si>
    <t>Rúrové vedenie</t>
  </si>
  <si>
    <t>16</t>
  </si>
  <si>
    <t>899102111.S1</t>
  </si>
  <si>
    <t>Osadenie poklopu liatinového a oceľového vrátane rámu hmotn. nad 50 do 100 kg - POVODNEHO POKLOPU</t>
  </si>
  <si>
    <t>ks</t>
  </si>
  <si>
    <t>-1301587690</t>
  </si>
  <si>
    <t>17</t>
  </si>
  <si>
    <t>899109003.S1</t>
  </si>
  <si>
    <t>Demontáž liatinových a oceľových poklopov vrátane rámov, hmotnosti nad 50 do 100 kg,  -0,1t -POVODNÝ POKLOP</t>
  </si>
  <si>
    <t>-1680285035</t>
  </si>
  <si>
    <t>18</t>
  </si>
  <si>
    <t>899502411.S1</t>
  </si>
  <si>
    <t>Výšková úprava šachty a drobných objektov  s vysekaním  v betóne -0,08t</t>
  </si>
  <si>
    <t>1304692972</t>
  </si>
  <si>
    <t>Ostatné konštrukcie a práce-búranie</t>
  </si>
  <si>
    <t>19</t>
  </si>
  <si>
    <t>916561112.S</t>
  </si>
  <si>
    <t>Osadenie záhonového alebo parkového obrubníka betón., do lôžka z bet. pros. tr. C 16/20 s bočnou oporou</t>
  </si>
  <si>
    <t>-533944392</t>
  </si>
  <si>
    <t>21*1,05" oddelenie od povod bet plochy</t>
  </si>
  <si>
    <t>592170001800.S</t>
  </si>
  <si>
    <t>Obrubník parkový, lxšxv 1000x50x200 mm, prírodný</t>
  </si>
  <si>
    <t>-1064050114</t>
  </si>
  <si>
    <t>23,5283978281479*1,05 'Prepočítané koeficientom množstva</t>
  </si>
  <si>
    <t>21</t>
  </si>
  <si>
    <t>919721212.S</t>
  </si>
  <si>
    <t>Dilatačné škáry vkladané v cementobet. kryte, s vyplnením škár asfaltovou zálievkou, pozdĺžne</t>
  </si>
  <si>
    <t>1235319874</t>
  </si>
  <si>
    <t>"zalievka pri exist bet ploche" 21*1,05</t>
  </si>
  <si>
    <t>22</t>
  </si>
  <si>
    <t>979081111.S</t>
  </si>
  <si>
    <t>Odvoz sutiny a vybúraných hmôt na skládku do 1 km</t>
  </si>
  <si>
    <t>-771929577</t>
  </si>
  <si>
    <t>23</t>
  </si>
  <si>
    <t>979081121.S</t>
  </si>
  <si>
    <t>Odvoz sutiny a vybúraných hmôt na skládku za každý ďalší 1 km</t>
  </si>
  <si>
    <t>-1032259102</t>
  </si>
  <si>
    <t>0,747*25 'Prepočítané koeficientom množstva</t>
  </si>
  <si>
    <t>24</t>
  </si>
  <si>
    <t>979082111.S</t>
  </si>
  <si>
    <t>Vnútrostavenisková doprava sutiny a vybúraných hmôt do 10 m</t>
  </si>
  <si>
    <t>-814731055</t>
  </si>
  <si>
    <t>25</t>
  </si>
  <si>
    <t>979082121.S</t>
  </si>
  <si>
    <t>Vnútrostavenisková doprava sutiny a vybúraných hmôt za každých ďalších 5 m</t>
  </si>
  <si>
    <t>-548173712</t>
  </si>
  <si>
    <t>26</t>
  </si>
  <si>
    <t>979087212.S</t>
  </si>
  <si>
    <t>Nakladanie na dopravné prostriedky pre vodorovnú dopravu sutiny</t>
  </si>
  <si>
    <t>-47461165</t>
  </si>
  <si>
    <t>27</t>
  </si>
  <si>
    <t>979089012.S</t>
  </si>
  <si>
    <t>Poplatok za skládku - betón, tehly, dlaždice (17 01) ostatné</t>
  </si>
  <si>
    <t>236736051</t>
  </si>
  <si>
    <t>99</t>
  </si>
  <si>
    <t>Presun hmôt HSV</t>
  </si>
  <si>
    <t>28</t>
  </si>
  <si>
    <t>998223011.S</t>
  </si>
  <si>
    <t>Presun hmôt pre pozemné komunikácie s krytom dláždeným (822 2.3, 822 5.3) akejkoľvek dĺžky objektu</t>
  </si>
  <si>
    <t>-1995274280</t>
  </si>
  <si>
    <t>HZS</t>
  </si>
  <si>
    <t>Hodinové zúčtovacie sadzby</t>
  </si>
  <si>
    <t>29</t>
  </si>
  <si>
    <t>HZS000212.S</t>
  </si>
  <si>
    <t>Stavebno montážne práce náročnejšie, ucelené, obtiažne, rutinné (Tr. 2) v rozsahu viac ako 4 a menej ako 8 hodín</t>
  </si>
  <si>
    <t>hod</t>
  </si>
  <si>
    <t>-1538071272</t>
  </si>
  <si>
    <t>"prac suvisiace s upravoou parkoviska nepredvidane - napr. odstranenie drobnych predmetou zbud do spevnenej plochy" 35</t>
  </si>
  <si>
    <t>POZ</t>
  </si>
  <si>
    <t>POZNÁMKY</t>
  </si>
  <si>
    <t>30</t>
  </si>
  <si>
    <t>POZNAMKA_2</t>
  </si>
  <si>
    <t>K správnemu naceneniu zadania je potrebné preverenie výmer na stavbe a obhliadka  stavby. Naceniť je potrebné jestvujúce zadanie podľa pokynov tendrového  zadávateľa, resp. zmluvy o dielo. Rozdiely uviesť pod čiaru.</t>
  </si>
  <si>
    <t>1336789943</t>
  </si>
  <si>
    <t>P</t>
  </si>
  <si>
    <t xml:space="preserve">Poznámka k položke:_x000D_
Zadanie výberom položiek, priloženými výpočtami má napomôcť a urýchliť  dodávateľovi správne naceniť všetky práce._x000D_
Práce  a dodávky obsiahnuté neobsiahnuté v zadaní je dodávateľ povinný položkovo rozšpecifikovať a naceniť pod čiaru,  mimo ponukového rozpočtu pre objektívne rozhodovanie._x000D_
Zmeny,  opravy VV a návrhy na možné zníženie stav. nákladov dodávateľ nacení rovnako  pod čiaru a priloží k ponukovému rozpočtu. Výmeny materiálov je potrebné  prekonzultovať s investorom. Pri materiáloch uvedených  všeobecne dodávateľ špecifikuje konkrétny uvažovaný druh. _x000D_
Dodávateľ  rozšpecifikuje pouzitie VRN-ov: napr. označenie staveniska, čistenie  komunikacií, opatrenia pre stav. v zimnom období, poistenie, geodet. merania  a dokumentáciu, skúšky, vzorky, dielenskú dokumentáciu, staveb. výťah, žeriav  v súčinnosti a položkami pre zvislý presun hmôt vo všetkých výkazoch,  vyčistenie všetkých dotknutých plôch od stavebného odpadu, aj ako príprava  pre sadové úpravy._x000D_
</t>
  </si>
  <si>
    <t>31</t>
  </si>
  <si>
    <t>POZNAMKA_3</t>
  </si>
  <si>
    <t>Kontrolný rozpočet/zadanie pre verejné obstarávanie bol zostavený na základe požiadaviek investora a  po obhliadke uskutočnenej dňa 29.02.2024 za pritomnosti zástupcov investora.</t>
  </si>
  <si>
    <t>1475814547</t>
  </si>
  <si>
    <t xml:space="preserve">Poznámka k položke:_x000D_
_x000D_
</t>
  </si>
  <si>
    <t>32</t>
  </si>
  <si>
    <t>POZNAMKA_5</t>
  </si>
  <si>
    <t xml:space="preserve">Vzhľadom na súčasnú nepredvídateľnú zmenu cien stavebných materiálov, je možné tento rozpočet považovať za aktuálny iba v období približne 3 mesiace od jeho vyhotovenia. </t>
  </si>
  <si>
    <t>-608103481</t>
  </si>
  <si>
    <t>VP</t>
  </si>
  <si>
    <t xml:space="preserve">  Práce naviac</t>
  </si>
  <si>
    <t>PN</t>
  </si>
  <si>
    <t>ZOZNAM FIGÚR</t>
  </si>
  <si>
    <t>Výmera</t>
  </si>
  <si>
    <t xml:space="preserve"> 03a</t>
  </si>
  <si>
    <t>Použitie figúry:</t>
  </si>
  <si>
    <t>plocha_bet</t>
  </si>
  <si>
    <t>+5%</t>
  </si>
  <si>
    <t>Parkovisko Olejkárska</t>
  </si>
  <si>
    <t>PARKOVISKO</t>
  </si>
  <si>
    <t>areál DPB a.s., Olejkárska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</si>
</sst>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6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family val="2"/>
      <charset val="238"/>
      <scheme val="minor"/>
    </font>
    <font>
      <b/>
      <sz val="10"/>
      <color rgb="FF969696"/>
      <name val="Arial CE"/>
      <charset val="238"/>
    </font>
    <font>
      <sz val="11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27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6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18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3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4" fillId="4" borderId="0" xfId="0" applyFont="1" applyFill="1" applyAlignment="1">
      <alignment horizontal="center" vertical="center"/>
    </xf>
    <xf numFmtId="0" fontId="25" fillId="0" borderId="16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Alignment="1">
      <alignment vertical="center"/>
    </xf>
    <xf numFmtId="166" fontId="22" fillId="0" borderId="0" xfId="0" applyNumberFormat="1" applyFont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1" fillId="0" borderId="19" xfId="0" applyNumberFormat="1" applyFont="1" applyBorder="1" applyAlignment="1">
      <alignment vertical="center"/>
    </xf>
    <xf numFmtId="4" fontId="31" fillId="0" borderId="20" xfId="0" applyNumberFormat="1" applyFont="1" applyBorder="1" applyAlignment="1">
      <alignment vertical="center"/>
    </xf>
    <xf numFmtId="166" fontId="31" fillId="0" borderId="20" xfId="0" applyNumberFormat="1" applyFont="1" applyBorder="1" applyAlignment="1">
      <alignment vertical="center"/>
    </xf>
    <xf numFmtId="4" fontId="31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Border="1" applyAlignment="1">
      <alignment vertical="center"/>
    </xf>
    <xf numFmtId="0" fontId="7" fillId="0" borderId="0" xfId="0" applyFont="1" applyAlignment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4" fontId="1" fillId="0" borderId="15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>
      <alignment vertical="center"/>
    </xf>
    <xf numFmtId="0" fontId="26" fillId="4" borderId="0" xfId="0" applyFont="1" applyFill="1" applyAlignment="1">
      <alignment horizontal="left" vertical="center"/>
    </xf>
    <xf numFmtId="0" fontId="0" fillId="4" borderId="0" xfId="0" applyFill="1" applyAlignment="1">
      <alignment vertical="center"/>
    </xf>
    <xf numFmtId="4" fontId="26" fillId="4" borderId="0" xfId="0" applyNumberFormat="1" applyFont="1" applyFill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4" fillId="4" borderId="0" xfId="0" applyFont="1" applyFill="1" applyAlignment="1">
      <alignment horizontal="left" vertical="center"/>
    </xf>
    <xf numFmtId="0" fontId="24" fillId="4" borderId="0" xfId="0" applyFont="1" applyFill="1" applyAlignment="1">
      <alignment horizontal="right" vertical="center"/>
    </xf>
    <xf numFmtId="0" fontId="34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4" fontId="34" fillId="0" borderId="0" xfId="0" applyNumberFormat="1" applyFont="1" applyAlignment="1">
      <alignment vertical="center"/>
    </xf>
    <xf numFmtId="0" fontId="25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0" fillId="0" borderId="3" xfId="0" applyBorder="1" applyAlignment="1">
      <alignment horizontal="center" vertical="center" wrapText="1"/>
    </xf>
    <xf numFmtId="0" fontId="24" fillId="4" borderId="16" xfId="0" applyFont="1" applyFill="1" applyBorder="1" applyAlignment="1">
      <alignment horizontal="center" vertical="center" wrapText="1"/>
    </xf>
    <xf numFmtId="0" fontId="24" fillId="4" borderId="17" xfId="0" applyFont="1" applyFill="1" applyBorder="1" applyAlignment="1">
      <alignment horizontal="center" vertical="center" wrapText="1"/>
    </xf>
    <xf numFmtId="0" fontId="24" fillId="4" borderId="18" xfId="0" applyFont="1" applyFill="1" applyBorder="1" applyAlignment="1">
      <alignment horizontal="center" vertical="center" wrapText="1"/>
    </xf>
    <xf numFmtId="0" fontId="24" fillId="4" borderId="0" xfId="0" applyFont="1" applyFill="1" applyAlignment="1">
      <alignment horizontal="center" vertical="center" wrapText="1"/>
    </xf>
    <xf numFmtId="4" fontId="26" fillId="0" borderId="0" xfId="0" applyNumberFormat="1" applyFont="1"/>
    <xf numFmtId="166" fontId="35" fillId="0" borderId="12" xfId="0" applyNumberFormat="1" applyFont="1" applyBorder="1"/>
    <xf numFmtId="166" fontId="35" fillId="0" borderId="13" xfId="0" applyNumberFormat="1" applyFont="1" applyBorder="1"/>
    <xf numFmtId="4" fontId="36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4" fillId="0" borderId="23" xfId="0" applyFont="1" applyBorder="1" applyAlignment="1">
      <alignment horizontal="center" vertical="center"/>
    </xf>
    <xf numFmtId="49" fontId="24" fillId="0" borderId="23" xfId="0" applyNumberFormat="1" applyFont="1" applyBorder="1" applyAlignment="1">
      <alignment horizontal="left" vertical="center" wrapText="1"/>
    </xf>
    <xf numFmtId="0" fontId="24" fillId="0" borderId="23" xfId="0" applyFont="1" applyBorder="1" applyAlignment="1">
      <alignment horizontal="left" vertical="center" wrapText="1"/>
    </xf>
    <xf numFmtId="0" fontId="24" fillId="0" borderId="23" xfId="0" applyFont="1" applyBorder="1" applyAlignment="1">
      <alignment horizontal="center" vertical="center" wrapText="1"/>
    </xf>
    <xf numFmtId="167" fontId="24" fillId="2" borderId="23" xfId="0" applyNumberFormat="1" applyFont="1" applyFill="1" applyBorder="1" applyAlignment="1" applyProtection="1">
      <alignment vertical="center"/>
      <protection locked="0"/>
    </xf>
    <xf numFmtId="4" fontId="24" fillId="2" borderId="23" xfId="0" applyNumberFormat="1" applyFont="1" applyFill="1" applyBorder="1" applyAlignment="1" applyProtection="1">
      <alignment vertical="center"/>
      <protection locked="0"/>
    </xf>
    <xf numFmtId="4" fontId="24" fillId="0" borderId="23" xfId="0" applyNumberFormat="1" applyFont="1" applyBorder="1" applyAlignment="1">
      <alignment vertical="center"/>
    </xf>
    <xf numFmtId="0" fontId="0" fillId="0" borderId="23" xfId="0" applyBorder="1" applyAlignment="1">
      <alignment vertical="center"/>
    </xf>
    <xf numFmtId="0" fontId="25" fillId="2" borderId="14" xfId="0" applyFont="1" applyFill="1" applyBorder="1" applyAlignment="1" applyProtection="1">
      <alignment horizontal="left" vertical="center"/>
      <protection locked="0"/>
    </xf>
    <xf numFmtId="166" fontId="25" fillId="0" borderId="0" xfId="0" applyNumberFormat="1" applyFont="1" applyAlignment="1">
      <alignment vertical="center"/>
    </xf>
    <xf numFmtId="166" fontId="25" fillId="0" borderId="15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9" fillId="0" borderId="3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8" fillId="0" borderId="23" xfId="0" applyFont="1" applyBorder="1" applyAlignment="1">
      <alignment horizontal="center" vertical="center"/>
    </xf>
    <xf numFmtId="49" fontId="38" fillId="0" borderId="23" xfId="0" applyNumberFormat="1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center" vertical="center" wrapText="1"/>
    </xf>
    <xf numFmtId="167" fontId="38" fillId="2" borderId="23" xfId="0" applyNumberFormat="1" applyFont="1" applyFill="1" applyBorder="1" applyAlignment="1" applyProtection="1">
      <alignment vertical="center"/>
      <protection locked="0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>
      <alignment vertical="center"/>
    </xf>
    <xf numFmtId="0" fontId="39" fillId="0" borderId="23" xfId="0" applyFont="1" applyBorder="1" applyAlignment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0" fontId="40" fillId="0" borderId="0" xfId="0" applyFont="1" applyAlignment="1">
      <alignment vertical="center" wrapText="1"/>
    </xf>
    <xf numFmtId="0" fontId="0" fillId="0" borderId="14" xfId="0" applyBorder="1" applyAlignment="1">
      <alignment vertical="center"/>
    </xf>
    <xf numFmtId="0" fontId="0" fillId="2" borderId="23" xfId="0" applyFill="1" applyBorder="1" applyAlignment="1" applyProtection="1">
      <alignment horizontal="center" vertical="center"/>
      <protection locked="0"/>
    </xf>
    <xf numFmtId="49" fontId="0" fillId="2" borderId="23" xfId="0" applyNumberFormat="1" applyFill="1" applyBorder="1" applyAlignment="1" applyProtection="1">
      <alignment horizontal="left" vertical="center" wrapText="1"/>
      <protection locked="0"/>
    </xf>
    <xf numFmtId="0" fontId="0" fillId="2" borderId="23" xfId="0" applyFill="1" applyBorder="1" applyAlignment="1" applyProtection="1">
      <alignment horizontal="left" vertical="center" wrapText="1"/>
      <protection locked="0"/>
    </xf>
    <xf numFmtId="0" fontId="0" fillId="2" borderId="23" xfId="0" applyFill="1" applyBorder="1" applyAlignment="1" applyProtection="1">
      <alignment horizontal="center" vertical="center" wrapText="1"/>
      <protection locked="0"/>
    </xf>
    <xf numFmtId="167" fontId="0" fillId="2" borderId="23" xfId="0" applyNumberFormat="1" applyFill="1" applyBorder="1" applyAlignment="1" applyProtection="1">
      <alignment vertical="center"/>
      <protection locked="0"/>
    </xf>
    <xf numFmtId="4" fontId="0" fillId="2" borderId="23" xfId="0" applyNumberFormat="1" applyFill="1" applyBorder="1" applyAlignment="1" applyProtection="1">
      <alignment vertical="center"/>
      <protection locked="0"/>
    </xf>
    <xf numFmtId="4" fontId="0" fillId="0" borderId="23" xfId="0" applyNumberFormat="1" applyBorder="1" applyAlignment="1">
      <alignment vertical="center"/>
    </xf>
    <xf numFmtId="0" fontId="23" fillId="2" borderId="23" xfId="0" applyFont="1" applyFill="1" applyBorder="1" applyAlignment="1" applyProtection="1">
      <alignment horizontal="left" vertical="center"/>
      <protection locked="0"/>
    </xf>
    <xf numFmtId="0" fontId="23" fillId="2" borderId="23" xfId="0" applyFont="1" applyFill="1" applyBorder="1" applyAlignment="1" applyProtection="1">
      <alignment horizontal="center"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/>
    </xf>
    <xf numFmtId="167" fontId="41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6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24" fillId="4" borderId="7" xfId="0" applyFont="1" applyFill="1" applyBorder="1" applyAlignment="1">
      <alignment horizontal="center" vertical="center"/>
    </xf>
    <xf numFmtId="0" fontId="24" fillId="4" borderId="7" xfId="0" applyFont="1" applyFill="1" applyBorder="1" applyAlignment="1">
      <alignment horizontal="left" vertical="center"/>
    </xf>
    <xf numFmtId="0" fontId="24" fillId="4" borderId="8" xfId="0" applyFont="1" applyFill="1" applyBorder="1" applyAlignment="1">
      <alignment horizontal="left" vertical="center"/>
    </xf>
    <xf numFmtId="0" fontId="24" fillId="4" borderId="6" xfId="0" applyFont="1" applyFill="1" applyBorder="1" applyAlignment="1">
      <alignment horizontal="center" vertical="center"/>
    </xf>
    <xf numFmtId="0" fontId="24" fillId="4" borderId="7" xfId="0" applyFont="1" applyFill="1" applyBorder="1" applyAlignment="1">
      <alignment horizontal="right" vertical="center"/>
    </xf>
    <xf numFmtId="0" fontId="29" fillId="0" borderId="0" xfId="0" applyFont="1" applyAlignment="1">
      <alignment horizontal="left" vertical="center" wrapText="1"/>
    </xf>
    <xf numFmtId="4" fontId="30" fillId="0" borderId="0" xfId="0" applyNumberFormat="1" applyFont="1" applyAlignment="1">
      <alignment vertical="center"/>
    </xf>
    <xf numFmtId="0" fontId="30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7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164" fontId="18" fillId="0" borderId="0" xfId="0" applyNumberFormat="1" applyFont="1" applyAlignment="1">
      <alignment horizontal="left" vertical="center"/>
    </xf>
    <xf numFmtId="0" fontId="18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4" fontId="26" fillId="4" borderId="0" xfId="0" applyNumberFormat="1" applyFont="1" applyFill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44" fillId="0" borderId="0" xfId="0" applyFont="1" applyAlignment="1">
      <alignment horizontal="left" vertical="center" wrapText="1"/>
    </xf>
    <xf numFmtId="0" fontId="45" fillId="0" borderId="0" xfId="0" applyFont="1" applyAlignment="1">
      <alignment vertical="center"/>
    </xf>
    <xf numFmtId="0" fontId="43" fillId="0" borderId="0" xfId="0" applyFont="1" applyAlignment="1">
      <alignment horizontal="left" vertical="center" wrapText="1"/>
    </xf>
    <xf numFmtId="0" fontId="43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4"/>
  <sheetViews>
    <sheetView showGridLines="0" tabSelected="1" topLeftCell="A43" workbookViewId="0"/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 x14ac:dyDescent="0.2">
      <c r="AR2" s="241"/>
      <c r="AS2" s="241"/>
      <c r="AT2" s="241"/>
      <c r="AU2" s="241"/>
      <c r="AV2" s="241"/>
      <c r="AW2" s="241"/>
      <c r="AX2" s="241"/>
      <c r="AY2" s="241"/>
      <c r="AZ2" s="241"/>
      <c r="BA2" s="241"/>
      <c r="BB2" s="241"/>
      <c r="BC2" s="241"/>
      <c r="BD2" s="241"/>
      <c r="BE2" s="241"/>
      <c r="BS2" s="15" t="s">
        <v>6</v>
      </c>
      <c r="BT2" s="15" t="s">
        <v>7</v>
      </c>
    </row>
    <row r="3" spans="1:74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7</v>
      </c>
    </row>
    <row r="4" spans="1:74" ht="24.95" customHeight="1" x14ac:dyDescent="0.2">
      <c r="B4" s="18"/>
      <c r="D4" s="19" t="s">
        <v>8</v>
      </c>
      <c r="AR4" s="18"/>
      <c r="AS4" s="20" t="s">
        <v>9</v>
      </c>
      <c r="BE4" s="21" t="s">
        <v>10</v>
      </c>
      <c r="BS4" s="15" t="s">
        <v>11</v>
      </c>
    </row>
    <row r="5" spans="1:74" ht="12" customHeight="1" x14ac:dyDescent="0.2">
      <c r="B5" s="18"/>
      <c r="D5" s="22" t="s">
        <v>12</v>
      </c>
      <c r="K5" s="240" t="s">
        <v>13</v>
      </c>
      <c r="L5" s="241"/>
      <c r="M5" s="241"/>
      <c r="N5" s="241"/>
      <c r="O5" s="241"/>
      <c r="P5" s="241"/>
      <c r="Q5" s="241"/>
      <c r="R5" s="241"/>
      <c r="S5" s="241"/>
      <c r="T5" s="241"/>
      <c r="U5" s="241"/>
      <c r="V5" s="241"/>
      <c r="W5" s="241"/>
      <c r="X5" s="241"/>
      <c r="Y5" s="241"/>
      <c r="Z5" s="241"/>
      <c r="AA5" s="241"/>
      <c r="AB5" s="241"/>
      <c r="AC5" s="241"/>
      <c r="AD5" s="241"/>
      <c r="AE5" s="241"/>
      <c r="AF5" s="241"/>
      <c r="AG5" s="241"/>
      <c r="AH5" s="241"/>
      <c r="AI5" s="241"/>
      <c r="AJ5" s="241"/>
      <c r="AK5" s="241"/>
      <c r="AL5" s="241"/>
      <c r="AM5" s="241"/>
      <c r="AN5" s="241"/>
      <c r="AO5" s="241"/>
      <c r="AR5" s="18"/>
      <c r="BE5" s="237" t="s">
        <v>14</v>
      </c>
      <c r="BS5" s="15" t="s">
        <v>6</v>
      </c>
    </row>
    <row r="6" spans="1:74" ht="36.950000000000003" customHeight="1" x14ac:dyDescent="0.2">
      <c r="B6" s="18"/>
      <c r="D6" s="24" t="s">
        <v>15</v>
      </c>
      <c r="K6" s="242" t="s">
        <v>317</v>
      </c>
      <c r="L6" s="241"/>
      <c r="M6" s="241"/>
      <c r="N6" s="241"/>
      <c r="O6" s="241"/>
      <c r="P6" s="241"/>
      <c r="Q6" s="241"/>
      <c r="R6" s="241"/>
      <c r="S6" s="241"/>
      <c r="T6" s="241"/>
      <c r="U6" s="241"/>
      <c r="V6" s="241"/>
      <c r="W6" s="241"/>
      <c r="X6" s="241"/>
      <c r="Y6" s="241"/>
      <c r="Z6" s="241"/>
      <c r="AA6" s="241"/>
      <c r="AB6" s="241"/>
      <c r="AC6" s="241"/>
      <c r="AD6" s="241"/>
      <c r="AE6" s="241"/>
      <c r="AF6" s="241"/>
      <c r="AG6" s="241"/>
      <c r="AH6" s="241"/>
      <c r="AI6" s="241"/>
      <c r="AJ6" s="241"/>
      <c r="AK6" s="241"/>
      <c r="AL6" s="241"/>
      <c r="AM6" s="241"/>
      <c r="AN6" s="241"/>
      <c r="AO6" s="241"/>
      <c r="AR6" s="18"/>
      <c r="BE6" s="238"/>
      <c r="BS6" s="15" t="s">
        <v>6</v>
      </c>
    </row>
    <row r="7" spans="1:74" ht="12" customHeight="1" x14ac:dyDescent="0.2">
      <c r="B7" s="18"/>
      <c r="D7" s="25" t="s">
        <v>17</v>
      </c>
      <c r="K7" s="23" t="s">
        <v>1</v>
      </c>
      <c r="AK7" s="25" t="s">
        <v>18</v>
      </c>
      <c r="AN7" s="23" t="s">
        <v>1</v>
      </c>
      <c r="AR7" s="18"/>
      <c r="BE7" s="238"/>
      <c r="BS7" s="15" t="s">
        <v>6</v>
      </c>
    </row>
    <row r="8" spans="1:74" ht="12" customHeight="1" x14ac:dyDescent="0.2">
      <c r="B8" s="18"/>
      <c r="D8" s="25" t="s">
        <v>19</v>
      </c>
      <c r="K8" s="23" t="s">
        <v>20</v>
      </c>
      <c r="AK8" s="25" t="s">
        <v>21</v>
      </c>
      <c r="AN8" s="26" t="s">
        <v>22</v>
      </c>
      <c r="AR8" s="18"/>
      <c r="BE8" s="238"/>
      <c r="BS8" s="15" t="s">
        <v>6</v>
      </c>
    </row>
    <row r="9" spans="1:74" ht="14.45" customHeight="1" x14ac:dyDescent="0.2">
      <c r="B9" s="18"/>
      <c r="AR9" s="18"/>
      <c r="BE9" s="238"/>
      <c r="BS9" s="15" t="s">
        <v>6</v>
      </c>
    </row>
    <row r="10" spans="1:74" ht="12" customHeight="1" x14ac:dyDescent="0.2">
      <c r="B10" s="18"/>
      <c r="D10" s="25" t="s">
        <v>23</v>
      </c>
      <c r="AK10" s="25" t="s">
        <v>24</v>
      </c>
      <c r="AN10" s="23" t="s">
        <v>25</v>
      </c>
      <c r="AR10" s="18"/>
      <c r="BE10" s="238"/>
      <c r="BS10" s="15" t="s">
        <v>6</v>
      </c>
    </row>
    <row r="11" spans="1:74" ht="18.399999999999999" customHeight="1" x14ac:dyDescent="0.2">
      <c r="B11" s="18"/>
      <c r="E11" s="23" t="s">
        <v>26</v>
      </c>
      <c r="AK11" s="25" t="s">
        <v>27</v>
      </c>
      <c r="AN11" s="23" t="s">
        <v>28</v>
      </c>
      <c r="AR11" s="18"/>
      <c r="BE11" s="238"/>
      <c r="BS11" s="15" t="s">
        <v>6</v>
      </c>
    </row>
    <row r="12" spans="1:74" ht="6.95" customHeight="1" x14ac:dyDescent="0.2">
      <c r="B12" s="18"/>
      <c r="AR12" s="18"/>
      <c r="BE12" s="238"/>
      <c r="BS12" s="15" t="s">
        <v>6</v>
      </c>
    </row>
    <row r="13" spans="1:74" ht="12" customHeight="1" x14ac:dyDescent="0.2">
      <c r="B13" s="18"/>
      <c r="D13" s="25" t="s">
        <v>29</v>
      </c>
      <c r="AK13" s="25" t="s">
        <v>24</v>
      </c>
      <c r="AN13" s="27" t="s">
        <v>30</v>
      </c>
      <c r="AR13" s="18"/>
      <c r="BE13" s="238"/>
      <c r="BS13" s="15" t="s">
        <v>6</v>
      </c>
    </row>
    <row r="14" spans="1:74" ht="12.75" x14ac:dyDescent="0.2">
      <c r="B14" s="18"/>
      <c r="E14" s="243" t="s">
        <v>30</v>
      </c>
      <c r="F14" s="244"/>
      <c r="G14" s="244"/>
      <c r="H14" s="244"/>
      <c r="I14" s="244"/>
      <c r="J14" s="244"/>
      <c r="K14" s="244"/>
      <c r="L14" s="244"/>
      <c r="M14" s="244"/>
      <c r="N14" s="244"/>
      <c r="O14" s="244"/>
      <c r="P14" s="244"/>
      <c r="Q14" s="244"/>
      <c r="R14" s="244"/>
      <c r="S14" s="244"/>
      <c r="T14" s="244"/>
      <c r="U14" s="244"/>
      <c r="V14" s="244"/>
      <c r="W14" s="244"/>
      <c r="X14" s="244"/>
      <c r="Y14" s="244"/>
      <c r="Z14" s="244"/>
      <c r="AA14" s="244"/>
      <c r="AB14" s="244"/>
      <c r="AC14" s="244"/>
      <c r="AD14" s="244"/>
      <c r="AE14" s="244"/>
      <c r="AF14" s="244"/>
      <c r="AG14" s="244"/>
      <c r="AH14" s="244"/>
      <c r="AI14" s="244"/>
      <c r="AJ14" s="244"/>
      <c r="AK14" s="25" t="s">
        <v>27</v>
      </c>
      <c r="AN14" s="27" t="s">
        <v>30</v>
      </c>
      <c r="AR14" s="18"/>
      <c r="BE14" s="238"/>
      <c r="BS14" s="15" t="s">
        <v>6</v>
      </c>
    </row>
    <row r="15" spans="1:74" ht="6.95" customHeight="1" x14ac:dyDescent="0.2">
      <c r="B15" s="18"/>
      <c r="AR15" s="18"/>
      <c r="BE15" s="238"/>
      <c r="BS15" s="15" t="s">
        <v>4</v>
      </c>
    </row>
    <row r="16" spans="1:74" ht="12" customHeight="1" x14ac:dyDescent="0.2">
      <c r="B16" s="18"/>
      <c r="D16" s="25" t="s">
        <v>31</v>
      </c>
      <c r="AK16" s="25" t="s">
        <v>24</v>
      </c>
      <c r="AN16" s="23" t="s">
        <v>1</v>
      </c>
      <c r="AR16" s="18"/>
      <c r="BE16" s="238"/>
      <c r="BS16" s="15" t="s">
        <v>4</v>
      </c>
    </row>
    <row r="17" spans="2:71" ht="18.399999999999999" customHeight="1" x14ac:dyDescent="0.2">
      <c r="B17" s="18"/>
      <c r="E17" s="23" t="s">
        <v>32</v>
      </c>
      <c r="AK17" s="25" t="s">
        <v>27</v>
      </c>
      <c r="AN17" s="23" t="s">
        <v>1</v>
      </c>
      <c r="AR17" s="18"/>
      <c r="BE17" s="238"/>
      <c r="BS17" s="15" t="s">
        <v>33</v>
      </c>
    </row>
    <row r="18" spans="2:71" ht="6.95" customHeight="1" x14ac:dyDescent="0.2">
      <c r="B18" s="18"/>
      <c r="AR18" s="18"/>
      <c r="BE18" s="238"/>
      <c r="BS18" s="15" t="s">
        <v>6</v>
      </c>
    </row>
    <row r="19" spans="2:71" ht="12" customHeight="1" x14ac:dyDescent="0.2">
      <c r="B19" s="18"/>
      <c r="D19" s="25" t="s">
        <v>34</v>
      </c>
      <c r="AK19" s="25" t="s">
        <v>24</v>
      </c>
      <c r="AN19" s="23" t="s">
        <v>1</v>
      </c>
      <c r="AR19" s="18"/>
      <c r="BE19" s="238"/>
      <c r="BS19" s="15" t="s">
        <v>6</v>
      </c>
    </row>
    <row r="20" spans="2:71" ht="18.399999999999999" customHeight="1" x14ac:dyDescent="0.2">
      <c r="B20" s="18"/>
      <c r="E20" s="23" t="s">
        <v>32</v>
      </c>
      <c r="AK20" s="25" t="s">
        <v>27</v>
      </c>
      <c r="AN20" s="23" t="s">
        <v>1</v>
      </c>
      <c r="AR20" s="18"/>
      <c r="BE20" s="238"/>
      <c r="BS20" s="15" t="s">
        <v>33</v>
      </c>
    </row>
    <row r="21" spans="2:71" ht="6.95" customHeight="1" x14ac:dyDescent="0.2">
      <c r="B21" s="18"/>
      <c r="AR21" s="18"/>
      <c r="BE21" s="238"/>
    </row>
    <row r="22" spans="2:71" ht="12" customHeight="1" x14ac:dyDescent="0.2">
      <c r="B22" s="18"/>
      <c r="D22" s="25" t="s">
        <v>35</v>
      </c>
      <c r="AR22" s="18"/>
      <c r="BE22" s="238"/>
    </row>
    <row r="23" spans="2:71" ht="16.5" customHeight="1" x14ac:dyDescent="0.2">
      <c r="B23" s="18"/>
      <c r="E23" s="245" t="s">
        <v>1</v>
      </c>
      <c r="F23" s="245"/>
      <c r="G23" s="245"/>
      <c r="H23" s="245"/>
      <c r="I23" s="245"/>
      <c r="J23" s="245"/>
      <c r="K23" s="245"/>
      <c r="L23" s="245"/>
      <c r="M23" s="245"/>
      <c r="N23" s="245"/>
      <c r="O23" s="245"/>
      <c r="P23" s="245"/>
      <c r="Q23" s="245"/>
      <c r="R23" s="245"/>
      <c r="S23" s="245"/>
      <c r="T23" s="245"/>
      <c r="U23" s="245"/>
      <c r="V23" s="245"/>
      <c r="W23" s="245"/>
      <c r="X23" s="245"/>
      <c r="Y23" s="245"/>
      <c r="Z23" s="245"/>
      <c r="AA23" s="245"/>
      <c r="AB23" s="245"/>
      <c r="AC23" s="245"/>
      <c r="AD23" s="245"/>
      <c r="AE23" s="245"/>
      <c r="AF23" s="245"/>
      <c r="AG23" s="245"/>
      <c r="AH23" s="245"/>
      <c r="AI23" s="245"/>
      <c r="AJ23" s="245"/>
      <c r="AK23" s="245"/>
      <c r="AL23" s="245"/>
      <c r="AM23" s="245"/>
      <c r="AN23" s="245"/>
      <c r="AR23" s="18"/>
      <c r="BE23" s="238"/>
    </row>
    <row r="24" spans="2:71" ht="6.95" customHeight="1" x14ac:dyDescent="0.2">
      <c r="B24" s="18"/>
      <c r="AR24" s="18"/>
      <c r="BE24" s="238"/>
    </row>
    <row r="25" spans="2:71" ht="6.95" customHeight="1" x14ac:dyDescent="0.2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238"/>
    </row>
    <row r="26" spans="2:71" ht="14.45" customHeight="1" x14ac:dyDescent="0.2">
      <c r="B26" s="18"/>
      <c r="D26" s="30" t="s">
        <v>36</v>
      </c>
      <c r="AK26" s="246">
        <f>ROUND(AG94,2)</f>
        <v>0</v>
      </c>
      <c r="AL26" s="241"/>
      <c r="AM26" s="241"/>
      <c r="AN26" s="241"/>
      <c r="AO26" s="241"/>
      <c r="AR26" s="18"/>
      <c r="BE26" s="238"/>
    </row>
    <row r="27" spans="2:71" ht="14.45" customHeight="1" x14ac:dyDescent="0.2">
      <c r="B27" s="18"/>
      <c r="D27" s="30" t="s">
        <v>37</v>
      </c>
      <c r="AK27" s="246">
        <f>ROUND(AG97, 2)</f>
        <v>0</v>
      </c>
      <c r="AL27" s="246"/>
      <c r="AM27" s="246"/>
      <c r="AN27" s="246"/>
      <c r="AO27" s="246"/>
      <c r="AR27" s="18"/>
      <c r="BE27" s="238"/>
    </row>
    <row r="28" spans="2:71" s="1" customFormat="1" ht="6.95" customHeight="1" x14ac:dyDescent="0.2">
      <c r="B28" s="32"/>
      <c r="AR28" s="32"/>
      <c r="BE28" s="238"/>
    </row>
    <row r="29" spans="2:71" s="1" customFormat="1" ht="25.9" customHeight="1" x14ac:dyDescent="0.2">
      <c r="B29" s="32"/>
      <c r="D29" s="33" t="s">
        <v>38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247">
        <f>ROUND(AK26 + AK27, 2)</f>
        <v>0</v>
      </c>
      <c r="AL29" s="248"/>
      <c r="AM29" s="248"/>
      <c r="AN29" s="248"/>
      <c r="AO29" s="248"/>
      <c r="AR29" s="32"/>
      <c r="BE29" s="238"/>
    </row>
    <row r="30" spans="2:71" s="1" customFormat="1" ht="6.95" customHeight="1" x14ac:dyDescent="0.2">
      <c r="B30" s="32"/>
      <c r="AR30" s="32"/>
      <c r="BE30" s="238"/>
    </row>
    <row r="31" spans="2:71" s="1" customFormat="1" ht="12.75" x14ac:dyDescent="0.2">
      <c r="B31" s="32"/>
      <c r="L31" s="249" t="s">
        <v>39</v>
      </c>
      <c r="M31" s="249"/>
      <c r="N31" s="249"/>
      <c r="O31" s="249"/>
      <c r="P31" s="249"/>
      <c r="W31" s="249" t="s">
        <v>40</v>
      </c>
      <c r="X31" s="249"/>
      <c r="Y31" s="249"/>
      <c r="Z31" s="249"/>
      <c r="AA31" s="249"/>
      <c r="AB31" s="249"/>
      <c r="AC31" s="249"/>
      <c r="AD31" s="249"/>
      <c r="AE31" s="249"/>
      <c r="AK31" s="249" t="s">
        <v>41</v>
      </c>
      <c r="AL31" s="249"/>
      <c r="AM31" s="249"/>
      <c r="AN31" s="249"/>
      <c r="AO31" s="249"/>
      <c r="AR31" s="32"/>
      <c r="BE31" s="238"/>
    </row>
    <row r="32" spans="2:71" s="2" customFormat="1" ht="14.45" customHeight="1" x14ac:dyDescent="0.2">
      <c r="B32" s="36"/>
      <c r="D32" s="25" t="s">
        <v>42</v>
      </c>
      <c r="F32" s="37" t="s">
        <v>43</v>
      </c>
      <c r="L32" s="250">
        <v>0.2</v>
      </c>
      <c r="M32" s="251"/>
      <c r="N32" s="251"/>
      <c r="O32" s="251"/>
      <c r="P32" s="251"/>
      <c r="Q32" s="38"/>
      <c r="R32" s="38"/>
      <c r="S32" s="38"/>
      <c r="T32" s="38"/>
      <c r="U32" s="38"/>
      <c r="V32" s="38"/>
      <c r="W32" s="252">
        <f>ROUND(AZ94 + SUM(CD97:CD101), 2)</f>
        <v>0</v>
      </c>
      <c r="X32" s="251"/>
      <c r="Y32" s="251"/>
      <c r="Z32" s="251"/>
      <c r="AA32" s="251"/>
      <c r="AB32" s="251"/>
      <c r="AC32" s="251"/>
      <c r="AD32" s="251"/>
      <c r="AE32" s="251"/>
      <c r="AF32" s="38"/>
      <c r="AG32" s="38"/>
      <c r="AH32" s="38"/>
      <c r="AI32" s="38"/>
      <c r="AJ32" s="38"/>
      <c r="AK32" s="252">
        <f>ROUND(AV94 + SUM(BY97:BY101), 2)</f>
        <v>0</v>
      </c>
      <c r="AL32" s="251"/>
      <c r="AM32" s="251"/>
      <c r="AN32" s="251"/>
      <c r="AO32" s="251"/>
      <c r="AP32" s="38"/>
      <c r="AQ32" s="38"/>
      <c r="AR32" s="39"/>
      <c r="AS32" s="38"/>
      <c r="AT32" s="38"/>
      <c r="AU32" s="38"/>
      <c r="AV32" s="38"/>
      <c r="AW32" s="38"/>
      <c r="AX32" s="38"/>
      <c r="AY32" s="38"/>
      <c r="AZ32" s="38"/>
      <c r="BE32" s="239"/>
    </row>
    <row r="33" spans="2:57" s="2" customFormat="1" ht="14.45" customHeight="1" x14ac:dyDescent="0.2">
      <c r="B33" s="36"/>
      <c r="F33" s="37" t="s">
        <v>44</v>
      </c>
      <c r="L33" s="250">
        <v>0.2</v>
      </c>
      <c r="M33" s="251"/>
      <c r="N33" s="251"/>
      <c r="O33" s="251"/>
      <c r="P33" s="251"/>
      <c r="Q33" s="38"/>
      <c r="R33" s="38"/>
      <c r="S33" s="38"/>
      <c r="T33" s="38"/>
      <c r="U33" s="38"/>
      <c r="V33" s="38"/>
      <c r="W33" s="252">
        <f>ROUND(BA94 + SUM(CE97:CE101), 2)</f>
        <v>0</v>
      </c>
      <c r="X33" s="251"/>
      <c r="Y33" s="251"/>
      <c r="Z33" s="251"/>
      <c r="AA33" s="251"/>
      <c r="AB33" s="251"/>
      <c r="AC33" s="251"/>
      <c r="AD33" s="251"/>
      <c r="AE33" s="251"/>
      <c r="AF33" s="38"/>
      <c r="AG33" s="38"/>
      <c r="AH33" s="38"/>
      <c r="AI33" s="38"/>
      <c r="AJ33" s="38"/>
      <c r="AK33" s="252">
        <f>ROUND(AW94 + SUM(BZ97:BZ101), 2)</f>
        <v>0</v>
      </c>
      <c r="AL33" s="251"/>
      <c r="AM33" s="251"/>
      <c r="AN33" s="251"/>
      <c r="AO33" s="251"/>
      <c r="AP33" s="38"/>
      <c r="AQ33" s="38"/>
      <c r="AR33" s="39"/>
      <c r="AS33" s="38"/>
      <c r="AT33" s="38"/>
      <c r="AU33" s="38"/>
      <c r="AV33" s="38"/>
      <c r="AW33" s="38"/>
      <c r="AX33" s="38"/>
      <c r="AY33" s="38"/>
      <c r="AZ33" s="38"/>
      <c r="BE33" s="239"/>
    </row>
    <row r="34" spans="2:57" s="2" customFormat="1" ht="14.45" hidden="1" customHeight="1" x14ac:dyDescent="0.2">
      <c r="B34" s="36"/>
      <c r="F34" s="25" t="s">
        <v>45</v>
      </c>
      <c r="L34" s="259">
        <v>0.2</v>
      </c>
      <c r="M34" s="260"/>
      <c r="N34" s="260"/>
      <c r="O34" s="260"/>
      <c r="P34" s="260"/>
      <c r="W34" s="261">
        <f>ROUND(BB94 + SUM(CF97:CF101), 2)</f>
        <v>0</v>
      </c>
      <c r="X34" s="260"/>
      <c r="Y34" s="260"/>
      <c r="Z34" s="260"/>
      <c r="AA34" s="260"/>
      <c r="AB34" s="260"/>
      <c r="AC34" s="260"/>
      <c r="AD34" s="260"/>
      <c r="AE34" s="260"/>
      <c r="AK34" s="261">
        <v>0</v>
      </c>
      <c r="AL34" s="260"/>
      <c r="AM34" s="260"/>
      <c r="AN34" s="260"/>
      <c r="AO34" s="260"/>
      <c r="AR34" s="36"/>
      <c r="BE34" s="239"/>
    </row>
    <row r="35" spans="2:57" s="2" customFormat="1" ht="14.45" hidden="1" customHeight="1" x14ac:dyDescent="0.2">
      <c r="B35" s="36"/>
      <c r="F35" s="25" t="s">
        <v>46</v>
      </c>
      <c r="L35" s="259">
        <v>0.2</v>
      </c>
      <c r="M35" s="260"/>
      <c r="N35" s="260"/>
      <c r="O35" s="260"/>
      <c r="P35" s="260"/>
      <c r="W35" s="261">
        <f>ROUND(BC94 + SUM(CG97:CG101), 2)</f>
        <v>0</v>
      </c>
      <c r="X35" s="260"/>
      <c r="Y35" s="260"/>
      <c r="Z35" s="260"/>
      <c r="AA35" s="260"/>
      <c r="AB35" s="260"/>
      <c r="AC35" s="260"/>
      <c r="AD35" s="260"/>
      <c r="AE35" s="260"/>
      <c r="AK35" s="261">
        <v>0</v>
      </c>
      <c r="AL35" s="260"/>
      <c r="AM35" s="260"/>
      <c r="AN35" s="260"/>
      <c r="AO35" s="260"/>
      <c r="AR35" s="36"/>
    </row>
    <row r="36" spans="2:57" s="2" customFormat="1" ht="14.45" hidden="1" customHeight="1" x14ac:dyDescent="0.2">
      <c r="B36" s="36"/>
      <c r="F36" s="37" t="s">
        <v>47</v>
      </c>
      <c r="L36" s="250">
        <v>0</v>
      </c>
      <c r="M36" s="251"/>
      <c r="N36" s="251"/>
      <c r="O36" s="251"/>
      <c r="P36" s="251"/>
      <c r="Q36" s="38"/>
      <c r="R36" s="38"/>
      <c r="S36" s="38"/>
      <c r="T36" s="38"/>
      <c r="U36" s="38"/>
      <c r="V36" s="38"/>
      <c r="W36" s="252">
        <f>ROUND(BD94 + SUM(CH97:CH101), 2)</f>
        <v>0</v>
      </c>
      <c r="X36" s="251"/>
      <c r="Y36" s="251"/>
      <c r="Z36" s="251"/>
      <c r="AA36" s="251"/>
      <c r="AB36" s="251"/>
      <c r="AC36" s="251"/>
      <c r="AD36" s="251"/>
      <c r="AE36" s="251"/>
      <c r="AF36" s="38"/>
      <c r="AG36" s="38"/>
      <c r="AH36" s="38"/>
      <c r="AI36" s="38"/>
      <c r="AJ36" s="38"/>
      <c r="AK36" s="252">
        <v>0</v>
      </c>
      <c r="AL36" s="251"/>
      <c r="AM36" s="251"/>
      <c r="AN36" s="251"/>
      <c r="AO36" s="251"/>
      <c r="AP36" s="38"/>
      <c r="AQ36" s="38"/>
      <c r="AR36" s="39"/>
      <c r="AS36" s="38"/>
      <c r="AT36" s="38"/>
      <c r="AU36" s="38"/>
      <c r="AV36" s="38"/>
      <c r="AW36" s="38"/>
      <c r="AX36" s="38"/>
      <c r="AY36" s="38"/>
      <c r="AZ36" s="38"/>
    </row>
    <row r="37" spans="2:57" s="1" customFormat="1" ht="6.95" customHeight="1" x14ac:dyDescent="0.2">
      <c r="B37" s="32"/>
      <c r="AR37" s="32"/>
    </row>
    <row r="38" spans="2:57" s="1" customFormat="1" ht="25.9" customHeight="1" x14ac:dyDescent="0.2">
      <c r="B38" s="32"/>
      <c r="C38" s="40"/>
      <c r="D38" s="41" t="s">
        <v>48</v>
      </c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3" t="s">
        <v>49</v>
      </c>
      <c r="U38" s="42"/>
      <c r="V38" s="42"/>
      <c r="W38" s="42"/>
      <c r="X38" s="255" t="s">
        <v>50</v>
      </c>
      <c r="Y38" s="256"/>
      <c r="Z38" s="256"/>
      <c r="AA38" s="256"/>
      <c r="AB38" s="256"/>
      <c r="AC38" s="42"/>
      <c r="AD38" s="42"/>
      <c r="AE38" s="42"/>
      <c r="AF38" s="42"/>
      <c r="AG38" s="42"/>
      <c r="AH38" s="42"/>
      <c r="AI38" s="42"/>
      <c r="AJ38" s="42"/>
      <c r="AK38" s="257">
        <f>SUM(AK29:AK36)</f>
        <v>0</v>
      </c>
      <c r="AL38" s="256"/>
      <c r="AM38" s="256"/>
      <c r="AN38" s="256"/>
      <c r="AO38" s="258"/>
      <c r="AP38" s="40"/>
      <c r="AQ38" s="40"/>
      <c r="AR38" s="32"/>
    </row>
    <row r="39" spans="2:57" s="1" customFormat="1" ht="6.95" customHeight="1" x14ac:dyDescent="0.2">
      <c r="B39" s="32"/>
      <c r="AR39" s="32"/>
    </row>
    <row r="40" spans="2:57" s="1" customFormat="1" ht="14.45" customHeight="1" x14ac:dyDescent="0.2">
      <c r="B40" s="32"/>
      <c r="AR40" s="32"/>
    </row>
    <row r="41" spans="2:57" ht="14.45" customHeight="1" x14ac:dyDescent="0.2">
      <c r="B41" s="18"/>
      <c r="AR41" s="18"/>
    </row>
    <row r="42" spans="2:57" ht="14.45" customHeight="1" x14ac:dyDescent="0.2">
      <c r="B42" s="18"/>
      <c r="AR42" s="18"/>
    </row>
    <row r="43" spans="2:57" ht="14.45" customHeight="1" x14ac:dyDescent="0.2">
      <c r="B43" s="18"/>
      <c r="AR43" s="18"/>
    </row>
    <row r="44" spans="2:57" ht="14.45" customHeight="1" x14ac:dyDescent="0.2">
      <c r="B44" s="18"/>
      <c r="AR44" s="18"/>
    </row>
    <row r="45" spans="2:57" ht="14.45" customHeight="1" x14ac:dyDescent="0.2">
      <c r="B45" s="18"/>
      <c r="AR45" s="18"/>
    </row>
    <row r="46" spans="2:57" ht="14.45" customHeight="1" x14ac:dyDescent="0.2">
      <c r="B46" s="18"/>
      <c r="AR46" s="18"/>
    </row>
    <row r="47" spans="2:57" ht="14.45" customHeight="1" x14ac:dyDescent="0.2">
      <c r="B47" s="18"/>
      <c r="AR47" s="18"/>
    </row>
    <row r="48" spans="2:57" ht="14.45" customHeight="1" x14ac:dyDescent="0.2">
      <c r="B48" s="18"/>
      <c r="AR48" s="18"/>
    </row>
    <row r="49" spans="2:44" s="1" customFormat="1" ht="14.45" customHeight="1" x14ac:dyDescent="0.2">
      <c r="B49" s="32"/>
      <c r="D49" s="44" t="s">
        <v>51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52</v>
      </c>
      <c r="AI49" s="45"/>
      <c r="AJ49" s="45"/>
      <c r="AK49" s="45"/>
      <c r="AL49" s="45"/>
      <c r="AM49" s="45"/>
      <c r="AN49" s="45"/>
      <c r="AO49" s="45"/>
      <c r="AR49" s="32"/>
    </row>
    <row r="50" spans="2:44" x14ac:dyDescent="0.2">
      <c r="B50" s="18"/>
      <c r="AR50" s="18"/>
    </row>
    <row r="51" spans="2:44" x14ac:dyDescent="0.2">
      <c r="B51" s="18"/>
      <c r="AR51" s="18"/>
    </row>
    <row r="52" spans="2:44" x14ac:dyDescent="0.2">
      <c r="B52" s="18"/>
      <c r="AR52" s="18"/>
    </row>
    <row r="53" spans="2:44" x14ac:dyDescent="0.2">
      <c r="B53" s="18"/>
      <c r="AR53" s="18"/>
    </row>
    <row r="54" spans="2:44" x14ac:dyDescent="0.2">
      <c r="B54" s="18"/>
      <c r="AR54" s="18"/>
    </row>
    <row r="55" spans="2:44" x14ac:dyDescent="0.2">
      <c r="B55" s="18"/>
      <c r="AR55" s="18"/>
    </row>
    <row r="56" spans="2:44" x14ac:dyDescent="0.2">
      <c r="B56" s="18"/>
      <c r="AR56" s="18"/>
    </row>
    <row r="57" spans="2:44" x14ac:dyDescent="0.2">
      <c r="B57" s="18"/>
      <c r="AR57" s="18"/>
    </row>
    <row r="58" spans="2:44" x14ac:dyDescent="0.2">
      <c r="B58" s="18"/>
      <c r="AR58" s="18"/>
    </row>
    <row r="59" spans="2:44" x14ac:dyDescent="0.2">
      <c r="B59" s="18"/>
      <c r="AR59" s="18"/>
    </row>
    <row r="60" spans="2:44" s="1" customFormat="1" ht="12.75" x14ac:dyDescent="0.2">
      <c r="B60" s="32"/>
      <c r="D60" s="46" t="s">
        <v>53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6" t="s">
        <v>54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6" t="s">
        <v>53</v>
      </c>
      <c r="AI60" s="34"/>
      <c r="AJ60" s="34"/>
      <c r="AK60" s="34"/>
      <c r="AL60" s="34"/>
      <c r="AM60" s="46" t="s">
        <v>54</v>
      </c>
      <c r="AN60" s="34"/>
      <c r="AO60" s="34"/>
      <c r="AR60" s="32"/>
    </row>
    <row r="61" spans="2:44" x14ac:dyDescent="0.2">
      <c r="B61" s="18"/>
      <c r="AR61" s="18"/>
    </row>
    <row r="62" spans="2:44" x14ac:dyDescent="0.2">
      <c r="B62" s="18"/>
      <c r="AR62" s="18"/>
    </row>
    <row r="63" spans="2:44" x14ac:dyDescent="0.2">
      <c r="B63" s="18"/>
      <c r="AR63" s="18"/>
    </row>
    <row r="64" spans="2:44" s="1" customFormat="1" ht="12.75" x14ac:dyDescent="0.2">
      <c r="B64" s="32"/>
      <c r="D64" s="44" t="s">
        <v>55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4" t="s">
        <v>56</v>
      </c>
      <c r="AI64" s="45"/>
      <c r="AJ64" s="45"/>
      <c r="AK64" s="45"/>
      <c r="AL64" s="45"/>
      <c r="AM64" s="45"/>
      <c r="AN64" s="45"/>
      <c r="AO64" s="45"/>
      <c r="AR64" s="32"/>
    </row>
    <row r="65" spans="2:44" x14ac:dyDescent="0.2">
      <c r="B65" s="18"/>
      <c r="AR65" s="18"/>
    </row>
    <row r="66" spans="2:44" x14ac:dyDescent="0.2">
      <c r="B66" s="18"/>
      <c r="AR66" s="18"/>
    </row>
    <row r="67" spans="2:44" x14ac:dyDescent="0.2">
      <c r="B67" s="18"/>
      <c r="AR67" s="18"/>
    </row>
    <row r="68" spans="2:44" x14ac:dyDescent="0.2">
      <c r="B68" s="18"/>
      <c r="AR68" s="18"/>
    </row>
    <row r="69" spans="2:44" x14ac:dyDescent="0.2">
      <c r="B69" s="18"/>
      <c r="AR69" s="18"/>
    </row>
    <row r="70" spans="2:44" x14ac:dyDescent="0.2">
      <c r="B70" s="18"/>
      <c r="AR70" s="18"/>
    </row>
    <row r="71" spans="2:44" x14ac:dyDescent="0.2">
      <c r="B71" s="18"/>
      <c r="AR71" s="18"/>
    </row>
    <row r="72" spans="2:44" x14ac:dyDescent="0.2">
      <c r="B72" s="18"/>
      <c r="AR72" s="18"/>
    </row>
    <row r="73" spans="2:44" x14ac:dyDescent="0.2">
      <c r="B73" s="18"/>
      <c r="AR73" s="18"/>
    </row>
    <row r="74" spans="2:44" x14ac:dyDescent="0.2">
      <c r="B74" s="18"/>
      <c r="AR74" s="18"/>
    </row>
    <row r="75" spans="2:44" s="1" customFormat="1" ht="12.75" x14ac:dyDescent="0.2">
      <c r="B75" s="32"/>
      <c r="D75" s="46" t="s">
        <v>53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6" t="s">
        <v>54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6" t="s">
        <v>53</v>
      </c>
      <c r="AI75" s="34"/>
      <c r="AJ75" s="34"/>
      <c r="AK75" s="34"/>
      <c r="AL75" s="34"/>
      <c r="AM75" s="46" t="s">
        <v>54</v>
      </c>
      <c r="AN75" s="34"/>
      <c r="AO75" s="34"/>
      <c r="AR75" s="32"/>
    </row>
    <row r="76" spans="2:44" s="1" customFormat="1" x14ac:dyDescent="0.2">
      <c r="B76" s="32"/>
      <c r="AR76" s="32"/>
    </row>
    <row r="77" spans="2:44" s="1" customFormat="1" ht="6.95" customHeight="1" x14ac:dyDescent="0.2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2"/>
    </row>
    <row r="81" spans="1:91" s="1" customFormat="1" ht="6.95" customHeight="1" x14ac:dyDescent="0.2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2"/>
    </row>
    <row r="82" spans="1:91" s="1" customFormat="1" ht="24.95" customHeight="1" x14ac:dyDescent="0.2">
      <c r="B82" s="32"/>
      <c r="C82" s="19" t="s">
        <v>57</v>
      </c>
      <c r="AR82" s="32"/>
    </row>
    <row r="83" spans="1:91" s="1" customFormat="1" ht="6.95" customHeight="1" x14ac:dyDescent="0.2">
      <c r="B83" s="32"/>
      <c r="AR83" s="32"/>
    </row>
    <row r="84" spans="1:91" s="3" customFormat="1" ht="12" customHeight="1" x14ac:dyDescent="0.2">
      <c r="B84" s="51"/>
      <c r="C84" s="25" t="s">
        <v>12</v>
      </c>
      <c r="L84" s="3" t="str">
        <f>K5</f>
        <v>0124</v>
      </c>
      <c r="AR84" s="51"/>
    </row>
    <row r="85" spans="1:91" s="4" customFormat="1" ht="36.950000000000003" customHeight="1" x14ac:dyDescent="0.2">
      <c r="B85" s="52"/>
      <c r="C85" s="53" t="s">
        <v>15</v>
      </c>
      <c r="L85" s="215" t="str">
        <f>K6</f>
        <v>Parkovisko Olejkárska</v>
      </c>
      <c r="M85" s="216"/>
      <c r="N85" s="216"/>
      <c r="O85" s="216"/>
      <c r="P85" s="216"/>
      <c r="Q85" s="216"/>
      <c r="R85" s="216"/>
      <c r="S85" s="216"/>
      <c r="T85" s="216"/>
      <c r="U85" s="216"/>
      <c r="V85" s="216"/>
      <c r="W85" s="216"/>
      <c r="X85" s="216"/>
      <c r="Y85" s="216"/>
      <c r="Z85" s="216"/>
      <c r="AA85" s="216"/>
      <c r="AB85" s="216"/>
      <c r="AC85" s="216"/>
      <c r="AD85" s="216"/>
      <c r="AE85" s="216"/>
      <c r="AF85" s="216"/>
      <c r="AG85" s="216"/>
      <c r="AH85" s="216"/>
      <c r="AI85" s="216"/>
      <c r="AJ85" s="216"/>
      <c r="AK85" s="216"/>
      <c r="AL85" s="216"/>
      <c r="AM85" s="216"/>
      <c r="AN85" s="216"/>
      <c r="AO85" s="216"/>
      <c r="AR85" s="52"/>
    </row>
    <row r="86" spans="1:91" s="1" customFormat="1" ht="6.95" customHeight="1" x14ac:dyDescent="0.2">
      <c r="B86" s="32"/>
      <c r="AR86" s="32"/>
    </row>
    <row r="87" spans="1:91" s="1" customFormat="1" ht="12" customHeight="1" x14ac:dyDescent="0.2">
      <c r="B87" s="32"/>
      <c r="C87" s="25" t="s">
        <v>19</v>
      </c>
      <c r="L87" s="54" t="str">
        <f>IF(K8="","",K8)</f>
        <v>Bratislava</v>
      </c>
      <c r="AI87" s="25" t="s">
        <v>21</v>
      </c>
      <c r="AM87" s="217" t="str">
        <f>IF(AN8= "","",AN8)</f>
        <v>24. 1. 2024</v>
      </c>
      <c r="AN87" s="217"/>
      <c r="AR87" s="32"/>
    </row>
    <row r="88" spans="1:91" s="1" customFormat="1" ht="6.95" customHeight="1" x14ac:dyDescent="0.2">
      <c r="B88" s="32"/>
      <c r="AR88" s="32"/>
    </row>
    <row r="89" spans="1:91" s="1" customFormat="1" ht="15.2" customHeight="1" x14ac:dyDescent="0.2">
      <c r="B89" s="32"/>
      <c r="C89" s="25" t="s">
        <v>23</v>
      </c>
      <c r="L89" s="3" t="str">
        <f>IF(E11= "","",E11)</f>
        <v>Dopravný podnik Bratislava, akciová spoločnosť</v>
      </c>
      <c r="AI89" s="25" t="s">
        <v>31</v>
      </c>
      <c r="AM89" s="222" t="str">
        <f>IF(E17="","",E17)</f>
        <v xml:space="preserve"> </v>
      </c>
      <c r="AN89" s="223"/>
      <c r="AO89" s="223"/>
      <c r="AP89" s="223"/>
      <c r="AR89" s="32"/>
      <c r="AS89" s="218" t="s">
        <v>58</v>
      </c>
      <c r="AT89" s="219"/>
      <c r="AU89" s="56"/>
      <c r="AV89" s="56"/>
      <c r="AW89" s="56"/>
      <c r="AX89" s="56"/>
      <c r="AY89" s="56"/>
      <c r="AZ89" s="56"/>
      <c r="BA89" s="56"/>
      <c r="BB89" s="56"/>
      <c r="BC89" s="56"/>
      <c r="BD89" s="57"/>
    </row>
    <row r="90" spans="1:91" s="1" customFormat="1" ht="15.2" customHeight="1" x14ac:dyDescent="0.2">
      <c r="B90" s="32"/>
      <c r="C90" s="25" t="s">
        <v>29</v>
      </c>
      <c r="L90" s="3" t="str">
        <f>IF(E14= "Vyplň údaj","",E14)</f>
        <v/>
      </c>
      <c r="AI90" s="25" t="s">
        <v>34</v>
      </c>
      <c r="AM90" s="222" t="str">
        <f>IF(E20="","",E20)</f>
        <v xml:space="preserve"> </v>
      </c>
      <c r="AN90" s="223"/>
      <c r="AO90" s="223"/>
      <c r="AP90" s="223"/>
      <c r="AR90" s="32"/>
      <c r="AS90" s="220"/>
      <c r="AT90" s="221"/>
      <c r="BD90" s="59"/>
    </row>
    <row r="91" spans="1:91" s="1" customFormat="1" ht="10.9" customHeight="1" x14ac:dyDescent="0.2">
      <c r="B91" s="32"/>
      <c r="AR91" s="32"/>
      <c r="AS91" s="220"/>
      <c r="AT91" s="221"/>
      <c r="BD91" s="59"/>
    </row>
    <row r="92" spans="1:91" s="1" customFormat="1" ht="29.25" customHeight="1" x14ac:dyDescent="0.2">
      <c r="B92" s="32"/>
      <c r="C92" s="228" t="s">
        <v>59</v>
      </c>
      <c r="D92" s="226"/>
      <c r="E92" s="226"/>
      <c r="F92" s="226"/>
      <c r="G92" s="226"/>
      <c r="H92" s="60"/>
      <c r="I92" s="225" t="s">
        <v>60</v>
      </c>
      <c r="J92" s="226"/>
      <c r="K92" s="226"/>
      <c r="L92" s="226"/>
      <c r="M92" s="226"/>
      <c r="N92" s="226"/>
      <c r="O92" s="226"/>
      <c r="P92" s="226"/>
      <c r="Q92" s="226"/>
      <c r="R92" s="226"/>
      <c r="S92" s="226"/>
      <c r="T92" s="226"/>
      <c r="U92" s="226"/>
      <c r="V92" s="226"/>
      <c r="W92" s="226"/>
      <c r="X92" s="226"/>
      <c r="Y92" s="226"/>
      <c r="Z92" s="226"/>
      <c r="AA92" s="226"/>
      <c r="AB92" s="226"/>
      <c r="AC92" s="226"/>
      <c r="AD92" s="226"/>
      <c r="AE92" s="226"/>
      <c r="AF92" s="226"/>
      <c r="AG92" s="229" t="s">
        <v>61</v>
      </c>
      <c r="AH92" s="226"/>
      <c r="AI92" s="226"/>
      <c r="AJ92" s="226"/>
      <c r="AK92" s="226"/>
      <c r="AL92" s="226"/>
      <c r="AM92" s="226"/>
      <c r="AN92" s="225" t="s">
        <v>62</v>
      </c>
      <c r="AO92" s="226"/>
      <c r="AP92" s="227"/>
      <c r="AQ92" s="61" t="s">
        <v>63</v>
      </c>
      <c r="AR92" s="32"/>
      <c r="AS92" s="62" t="s">
        <v>64</v>
      </c>
      <c r="AT92" s="63" t="s">
        <v>65</v>
      </c>
      <c r="AU92" s="63" t="s">
        <v>66</v>
      </c>
      <c r="AV92" s="63" t="s">
        <v>67</v>
      </c>
      <c r="AW92" s="63" t="s">
        <v>68</v>
      </c>
      <c r="AX92" s="63" t="s">
        <v>69</v>
      </c>
      <c r="AY92" s="63" t="s">
        <v>70</v>
      </c>
      <c r="AZ92" s="63" t="s">
        <v>71</v>
      </c>
      <c r="BA92" s="63" t="s">
        <v>72</v>
      </c>
      <c r="BB92" s="63" t="s">
        <v>73</v>
      </c>
      <c r="BC92" s="63" t="s">
        <v>74</v>
      </c>
      <c r="BD92" s="64" t="s">
        <v>75</v>
      </c>
    </row>
    <row r="93" spans="1:91" s="1" customFormat="1" ht="10.9" customHeight="1" x14ac:dyDescent="0.2">
      <c r="B93" s="32"/>
      <c r="AR93" s="32"/>
      <c r="AS93" s="65"/>
      <c r="AT93" s="56"/>
      <c r="AU93" s="56"/>
      <c r="AV93" s="56"/>
      <c r="AW93" s="56"/>
      <c r="AX93" s="56"/>
      <c r="AY93" s="56"/>
      <c r="AZ93" s="56"/>
      <c r="BA93" s="56"/>
      <c r="BB93" s="56"/>
      <c r="BC93" s="56"/>
      <c r="BD93" s="57"/>
    </row>
    <row r="94" spans="1:91" s="5" customFormat="1" ht="32.450000000000003" customHeight="1" x14ac:dyDescent="0.2">
      <c r="B94" s="66"/>
      <c r="C94" s="67" t="s">
        <v>76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33">
        <f>ROUND(AG95,2)</f>
        <v>0</v>
      </c>
      <c r="AH94" s="233"/>
      <c r="AI94" s="233"/>
      <c r="AJ94" s="233"/>
      <c r="AK94" s="233"/>
      <c r="AL94" s="233"/>
      <c r="AM94" s="233"/>
      <c r="AN94" s="234">
        <f>SUM(AG94,AT94)</f>
        <v>0</v>
      </c>
      <c r="AO94" s="234"/>
      <c r="AP94" s="234"/>
      <c r="AQ94" s="70" t="s">
        <v>1</v>
      </c>
      <c r="AR94" s="66"/>
      <c r="AS94" s="71">
        <f>ROUND(AS95,2)</f>
        <v>0</v>
      </c>
      <c r="AT94" s="72">
        <f>ROUND(SUM(AV94:AW94),2)</f>
        <v>0</v>
      </c>
      <c r="AU94" s="73">
        <f>ROUND(AU95,5)</f>
        <v>0</v>
      </c>
      <c r="AV94" s="72">
        <f>ROUND(AZ94*L32,2)</f>
        <v>0</v>
      </c>
      <c r="AW94" s="72">
        <f>ROUND(BA94*L33,2)</f>
        <v>0</v>
      </c>
      <c r="AX94" s="72">
        <f>ROUND(BB94*L32,2)</f>
        <v>0</v>
      </c>
      <c r="AY94" s="72">
        <f>ROUND(BC94*L33,2)</f>
        <v>0</v>
      </c>
      <c r="AZ94" s="72">
        <f>ROUND(AZ95,2)</f>
        <v>0</v>
      </c>
      <c r="BA94" s="72">
        <f>ROUND(BA95,2)</f>
        <v>0</v>
      </c>
      <c r="BB94" s="72">
        <f>ROUND(BB95,2)</f>
        <v>0</v>
      </c>
      <c r="BC94" s="72">
        <f>ROUND(BC95,2)</f>
        <v>0</v>
      </c>
      <c r="BD94" s="74">
        <f>ROUND(BD95,2)</f>
        <v>0</v>
      </c>
      <c r="BS94" s="75" t="s">
        <v>77</v>
      </c>
      <c r="BT94" s="75" t="s">
        <v>78</v>
      </c>
      <c r="BU94" s="76" t="s">
        <v>79</v>
      </c>
      <c r="BV94" s="75" t="s">
        <v>80</v>
      </c>
      <c r="BW94" s="75" t="s">
        <v>5</v>
      </c>
      <c r="BX94" s="75" t="s">
        <v>81</v>
      </c>
      <c r="CL94" s="75" t="s">
        <v>1</v>
      </c>
    </row>
    <row r="95" spans="1:91" s="6" customFormat="1" ht="37.5" customHeight="1" x14ac:dyDescent="0.2">
      <c r="A95" s="77" t="s">
        <v>82</v>
      </c>
      <c r="B95" s="78"/>
      <c r="C95" s="79"/>
      <c r="D95" s="230" t="s">
        <v>83</v>
      </c>
      <c r="E95" s="230"/>
      <c r="F95" s="230"/>
      <c r="G95" s="230"/>
      <c r="H95" s="230"/>
      <c r="I95" s="80"/>
      <c r="J95" s="230" t="s">
        <v>318</v>
      </c>
      <c r="K95" s="230"/>
      <c r="L95" s="230"/>
      <c r="M95" s="230"/>
      <c r="N95" s="230"/>
      <c r="O95" s="230"/>
      <c r="P95" s="230"/>
      <c r="Q95" s="230"/>
      <c r="R95" s="230"/>
      <c r="S95" s="230"/>
      <c r="T95" s="230"/>
      <c r="U95" s="230"/>
      <c r="V95" s="230"/>
      <c r="W95" s="230"/>
      <c r="X95" s="230"/>
      <c r="Y95" s="230"/>
      <c r="Z95" s="230"/>
      <c r="AA95" s="230"/>
      <c r="AB95" s="230"/>
      <c r="AC95" s="230"/>
      <c r="AD95" s="230"/>
      <c r="AE95" s="230"/>
      <c r="AF95" s="230"/>
      <c r="AG95" s="231">
        <f>'Parkovisko Olejkárska'!J32</f>
        <v>0</v>
      </c>
      <c r="AH95" s="232"/>
      <c r="AI95" s="232"/>
      <c r="AJ95" s="232"/>
      <c r="AK95" s="232"/>
      <c r="AL95" s="232"/>
      <c r="AM95" s="232"/>
      <c r="AN95" s="231">
        <f>SUM(AG95,AT95)</f>
        <v>0</v>
      </c>
      <c r="AO95" s="232"/>
      <c r="AP95" s="232"/>
      <c r="AQ95" s="81" t="s">
        <v>85</v>
      </c>
      <c r="AR95" s="78"/>
      <c r="AS95" s="82">
        <v>0</v>
      </c>
      <c r="AT95" s="83">
        <f>ROUND(SUM(AV95:AW95),2)</f>
        <v>0</v>
      </c>
      <c r="AU95" s="84">
        <f>'Parkovisko Olejkárska'!P135</f>
        <v>0</v>
      </c>
      <c r="AV95" s="83">
        <f>'Parkovisko Olejkárska'!J35</f>
        <v>0</v>
      </c>
      <c r="AW95" s="83">
        <f>'Parkovisko Olejkárska'!J36</f>
        <v>0</v>
      </c>
      <c r="AX95" s="83">
        <f>'Parkovisko Olejkárska'!J37</f>
        <v>0</v>
      </c>
      <c r="AY95" s="83">
        <f>'Parkovisko Olejkárska'!J38</f>
        <v>0</v>
      </c>
      <c r="AZ95" s="83">
        <f>'Parkovisko Olejkárska'!F35</f>
        <v>0</v>
      </c>
      <c r="BA95" s="83">
        <f>'Parkovisko Olejkárska'!F36</f>
        <v>0</v>
      </c>
      <c r="BB95" s="83">
        <f>'Parkovisko Olejkárska'!F37</f>
        <v>0</v>
      </c>
      <c r="BC95" s="83">
        <f>'Parkovisko Olejkárska'!F38</f>
        <v>0</v>
      </c>
      <c r="BD95" s="85">
        <f>'Parkovisko Olejkárska'!F39</f>
        <v>0</v>
      </c>
      <c r="BT95" s="86" t="s">
        <v>86</v>
      </c>
      <c r="BV95" s="86" t="s">
        <v>80</v>
      </c>
      <c r="BW95" s="86" t="s">
        <v>87</v>
      </c>
      <c r="BX95" s="86" t="s">
        <v>5</v>
      </c>
      <c r="CL95" s="86" t="s">
        <v>1</v>
      </c>
      <c r="CM95" s="86" t="s">
        <v>78</v>
      </c>
    </row>
    <row r="96" spans="1:91" x14ac:dyDescent="0.2">
      <c r="B96" s="18"/>
      <c r="AR96" s="18"/>
    </row>
    <row r="97" spans="2:89" s="1" customFormat="1" ht="30" customHeight="1" x14ac:dyDescent="0.2">
      <c r="B97" s="32"/>
      <c r="C97" s="67" t="s">
        <v>88</v>
      </c>
      <c r="AG97" s="234">
        <f>ROUND(SUM(AG98:AG101), 2)</f>
        <v>0</v>
      </c>
      <c r="AH97" s="234"/>
      <c r="AI97" s="234"/>
      <c r="AJ97" s="234"/>
      <c r="AK97" s="234"/>
      <c r="AL97" s="234"/>
      <c r="AM97" s="234"/>
      <c r="AN97" s="234">
        <f>ROUND(SUM(AN98:AN101), 2)</f>
        <v>0</v>
      </c>
      <c r="AO97" s="234"/>
      <c r="AP97" s="234"/>
      <c r="AQ97" s="87"/>
      <c r="AR97" s="32"/>
      <c r="AS97" s="62" t="s">
        <v>89</v>
      </c>
      <c r="AT97" s="63" t="s">
        <v>90</v>
      </c>
      <c r="AU97" s="63" t="s">
        <v>42</v>
      </c>
      <c r="AV97" s="64" t="s">
        <v>65</v>
      </c>
    </row>
    <row r="98" spans="2:89" s="1" customFormat="1" ht="19.899999999999999" customHeight="1" x14ac:dyDescent="0.2">
      <c r="B98" s="32"/>
      <c r="D98" s="236" t="s">
        <v>91</v>
      </c>
      <c r="E98" s="236"/>
      <c r="F98" s="236"/>
      <c r="G98" s="236"/>
      <c r="H98" s="236"/>
      <c r="I98" s="236"/>
      <c r="J98" s="236"/>
      <c r="K98" s="236"/>
      <c r="L98" s="236"/>
      <c r="M98" s="236"/>
      <c r="N98" s="236"/>
      <c r="O98" s="236"/>
      <c r="P98" s="236"/>
      <c r="Q98" s="236"/>
      <c r="R98" s="236"/>
      <c r="S98" s="236"/>
      <c r="T98" s="236"/>
      <c r="U98" s="236"/>
      <c r="V98" s="236"/>
      <c r="W98" s="236"/>
      <c r="X98" s="236"/>
      <c r="Y98" s="236"/>
      <c r="Z98" s="236"/>
      <c r="AA98" s="236"/>
      <c r="AB98" s="236"/>
      <c r="AG98" s="235">
        <f>ROUND(AG94 * AS98, 2)</f>
        <v>0</v>
      </c>
      <c r="AH98" s="224"/>
      <c r="AI98" s="224"/>
      <c r="AJ98" s="224"/>
      <c r="AK98" s="224"/>
      <c r="AL98" s="224"/>
      <c r="AM98" s="224"/>
      <c r="AN98" s="224">
        <f>ROUND(AG98 + AV98, 2)</f>
        <v>0</v>
      </c>
      <c r="AO98" s="224"/>
      <c r="AP98" s="224"/>
      <c r="AR98" s="32"/>
      <c r="AS98" s="90">
        <v>0</v>
      </c>
      <c r="AT98" s="91" t="s">
        <v>92</v>
      </c>
      <c r="AU98" s="91" t="s">
        <v>43</v>
      </c>
      <c r="AV98" s="92">
        <f>ROUND(IF(AU98="základná",AG98*L32,IF(AU98="znížená",AG98*L33,0)), 2)</f>
        <v>0</v>
      </c>
      <c r="BV98" s="15" t="s">
        <v>93</v>
      </c>
      <c r="BY98" s="93">
        <f>IF(AU98="základná",AV98,0)</f>
        <v>0</v>
      </c>
      <c r="BZ98" s="93">
        <f>IF(AU98="znížená",AV98,0)</f>
        <v>0</v>
      </c>
      <c r="CA98" s="93">
        <v>0</v>
      </c>
      <c r="CB98" s="93">
        <v>0</v>
      </c>
      <c r="CC98" s="93">
        <v>0</v>
      </c>
      <c r="CD98" s="93">
        <f>IF(AU98="základná",AG98,0)</f>
        <v>0</v>
      </c>
      <c r="CE98" s="93">
        <f>IF(AU98="znížená",AG98,0)</f>
        <v>0</v>
      </c>
      <c r="CF98" s="93">
        <f>IF(AU98="zákl. prenesená",AG98,0)</f>
        <v>0</v>
      </c>
      <c r="CG98" s="93">
        <f>IF(AU98="zníž. prenesená",AG98,0)</f>
        <v>0</v>
      </c>
      <c r="CH98" s="93">
        <f>IF(AU98="nulová",AG98,0)</f>
        <v>0</v>
      </c>
      <c r="CI98" s="15">
        <f>IF(AU98="základná",1,IF(AU98="znížená",2,IF(AU98="zákl. prenesená",4,IF(AU98="zníž. prenesená",5,3))))</f>
        <v>1</v>
      </c>
      <c r="CJ98" s="15">
        <f>IF(AT98="stavebná časť",1,IF(AT98="investičná časť",2,3))</f>
        <v>1</v>
      </c>
      <c r="CK98" s="15" t="str">
        <f>IF(D98="Vyplň vlastné","","x")</f>
        <v>x</v>
      </c>
    </row>
    <row r="99" spans="2:89" s="1" customFormat="1" ht="19.899999999999999" customHeight="1" x14ac:dyDescent="0.2">
      <c r="B99" s="32"/>
      <c r="D99" s="254" t="s">
        <v>94</v>
      </c>
      <c r="E99" s="236"/>
      <c r="F99" s="236"/>
      <c r="G99" s="236"/>
      <c r="H99" s="236"/>
      <c r="I99" s="236"/>
      <c r="J99" s="236"/>
      <c r="K99" s="236"/>
      <c r="L99" s="236"/>
      <c r="M99" s="236"/>
      <c r="N99" s="236"/>
      <c r="O99" s="236"/>
      <c r="P99" s="236"/>
      <c r="Q99" s="236"/>
      <c r="R99" s="236"/>
      <c r="S99" s="236"/>
      <c r="T99" s="236"/>
      <c r="U99" s="236"/>
      <c r="V99" s="236"/>
      <c r="W99" s="236"/>
      <c r="X99" s="236"/>
      <c r="Y99" s="236"/>
      <c r="Z99" s="236"/>
      <c r="AA99" s="236"/>
      <c r="AB99" s="236"/>
      <c r="AG99" s="235">
        <f>ROUND(AG94 * AS99, 2)</f>
        <v>0</v>
      </c>
      <c r="AH99" s="224"/>
      <c r="AI99" s="224"/>
      <c r="AJ99" s="224"/>
      <c r="AK99" s="224"/>
      <c r="AL99" s="224"/>
      <c r="AM99" s="224"/>
      <c r="AN99" s="224">
        <f>ROUND(AG99 + AV99, 2)</f>
        <v>0</v>
      </c>
      <c r="AO99" s="224"/>
      <c r="AP99" s="224"/>
      <c r="AR99" s="32"/>
      <c r="AS99" s="90">
        <v>0</v>
      </c>
      <c r="AT99" s="91" t="s">
        <v>92</v>
      </c>
      <c r="AU99" s="91" t="s">
        <v>43</v>
      </c>
      <c r="AV99" s="92">
        <f>ROUND(IF(AU99="základná",AG99*L32,IF(AU99="znížená",AG99*L33,0)), 2)</f>
        <v>0</v>
      </c>
      <c r="BV99" s="15" t="s">
        <v>95</v>
      </c>
      <c r="BY99" s="93">
        <f>IF(AU99="základná",AV99,0)</f>
        <v>0</v>
      </c>
      <c r="BZ99" s="93">
        <f>IF(AU99="znížená",AV99,0)</f>
        <v>0</v>
      </c>
      <c r="CA99" s="93">
        <v>0</v>
      </c>
      <c r="CB99" s="93">
        <v>0</v>
      </c>
      <c r="CC99" s="93">
        <v>0</v>
      </c>
      <c r="CD99" s="93">
        <f>IF(AU99="základná",AG99,0)</f>
        <v>0</v>
      </c>
      <c r="CE99" s="93">
        <f>IF(AU99="znížená",AG99,0)</f>
        <v>0</v>
      </c>
      <c r="CF99" s="93">
        <f>IF(AU99="zákl. prenesená",AG99,0)</f>
        <v>0</v>
      </c>
      <c r="CG99" s="93">
        <f>IF(AU99="zníž. prenesená",AG99,0)</f>
        <v>0</v>
      </c>
      <c r="CH99" s="93">
        <f>IF(AU99="nulová",AG99,0)</f>
        <v>0</v>
      </c>
      <c r="CI99" s="15">
        <f>IF(AU99="základná",1,IF(AU99="znížená",2,IF(AU99="zákl. prenesená",4,IF(AU99="zníž. prenesená",5,3))))</f>
        <v>1</v>
      </c>
      <c r="CJ99" s="15">
        <f>IF(AT99="stavebná časť",1,IF(AT99="investičná časť",2,3))</f>
        <v>1</v>
      </c>
      <c r="CK99" s="15" t="str">
        <f>IF(D99="Vyplň vlastné","","x")</f>
        <v/>
      </c>
    </row>
    <row r="100" spans="2:89" s="1" customFormat="1" ht="19.899999999999999" customHeight="1" x14ac:dyDescent="0.2">
      <c r="B100" s="32"/>
      <c r="D100" s="254" t="s">
        <v>94</v>
      </c>
      <c r="E100" s="236"/>
      <c r="F100" s="236"/>
      <c r="G100" s="236"/>
      <c r="H100" s="236"/>
      <c r="I100" s="236"/>
      <c r="J100" s="236"/>
      <c r="K100" s="236"/>
      <c r="L100" s="236"/>
      <c r="M100" s="236"/>
      <c r="N100" s="236"/>
      <c r="O100" s="236"/>
      <c r="P100" s="236"/>
      <c r="Q100" s="236"/>
      <c r="R100" s="236"/>
      <c r="S100" s="236"/>
      <c r="T100" s="236"/>
      <c r="U100" s="236"/>
      <c r="V100" s="236"/>
      <c r="W100" s="236"/>
      <c r="X100" s="236"/>
      <c r="Y100" s="236"/>
      <c r="Z100" s="236"/>
      <c r="AA100" s="236"/>
      <c r="AB100" s="236"/>
      <c r="AG100" s="235">
        <f>ROUND(AG94 * AS100, 2)</f>
        <v>0</v>
      </c>
      <c r="AH100" s="224"/>
      <c r="AI100" s="224"/>
      <c r="AJ100" s="224"/>
      <c r="AK100" s="224"/>
      <c r="AL100" s="224"/>
      <c r="AM100" s="224"/>
      <c r="AN100" s="224">
        <f>ROUND(AG100 + AV100, 2)</f>
        <v>0</v>
      </c>
      <c r="AO100" s="224"/>
      <c r="AP100" s="224"/>
      <c r="AR100" s="32"/>
      <c r="AS100" s="90">
        <v>0</v>
      </c>
      <c r="AT100" s="91" t="s">
        <v>92</v>
      </c>
      <c r="AU100" s="91" t="s">
        <v>43</v>
      </c>
      <c r="AV100" s="92">
        <f>ROUND(IF(AU100="základná",AG100*L32,IF(AU100="znížená",AG100*L33,0)), 2)</f>
        <v>0</v>
      </c>
      <c r="BV100" s="15" t="s">
        <v>95</v>
      </c>
      <c r="BY100" s="93">
        <f>IF(AU100="základná",AV100,0)</f>
        <v>0</v>
      </c>
      <c r="BZ100" s="93">
        <f>IF(AU100="znížená",AV100,0)</f>
        <v>0</v>
      </c>
      <c r="CA100" s="93">
        <v>0</v>
      </c>
      <c r="CB100" s="93">
        <v>0</v>
      </c>
      <c r="CC100" s="93">
        <v>0</v>
      </c>
      <c r="CD100" s="93">
        <f>IF(AU100="základná",AG100,0)</f>
        <v>0</v>
      </c>
      <c r="CE100" s="93">
        <f>IF(AU100="znížená",AG100,0)</f>
        <v>0</v>
      </c>
      <c r="CF100" s="93">
        <f>IF(AU100="zákl. prenesená",AG100,0)</f>
        <v>0</v>
      </c>
      <c r="CG100" s="93">
        <f>IF(AU100="zníž. prenesená",AG100,0)</f>
        <v>0</v>
      </c>
      <c r="CH100" s="93">
        <f>IF(AU100="nulová",AG100,0)</f>
        <v>0</v>
      </c>
      <c r="CI100" s="15">
        <f>IF(AU100="základná",1,IF(AU100="znížená",2,IF(AU100="zákl. prenesená",4,IF(AU100="zníž. prenesená",5,3))))</f>
        <v>1</v>
      </c>
      <c r="CJ100" s="15">
        <f>IF(AT100="stavebná časť",1,IF(AT100="investičná časť",2,3))</f>
        <v>1</v>
      </c>
      <c r="CK100" s="15" t="str">
        <f>IF(D100="Vyplň vlastné","","x")</f>
        <v/>
      </c>
    </row>
    <row r="101" spans="2:89" s="1" customFormat="1" ht="19.899999999999999" customHeight="1" x14ac:dyDescent="0.2">
      <c r="B101" s="32"/>
      <c r="D101" s="254" t="s">
        <v>94</v>
      </c>
      <c r="E101" s="236"/>
      <c r="F101" s="236"/>
      <c r="G101" s="236"/>
      <c r="H101" s="236"/>
      <c r="I101" s="236"/>
      <c r="J101" s="236"/>
      <c r="K101" s="236"/>
      <c r="L101" s="236"/>
      <c r="M101" s="236"/>
      <c r="N101" s="236"/>
      <c r="O101" s="236"/>
      <c r="P101" s="236"/>
      <c r="Q101" s="236"/>
      <c r="R101" s="236"/>
      <c r="S101" s="236"/>
      <c r="T101" s="236"/>
      <c r="U101" s="236"/>
      <c r="V101" s="236"/>
      <c r="W101" s="236"/>
      <c r="X101" s="236"/>
      <c r="Y101" s="236"/>
      <c r="Z101" s="236"/>
      <c r="AA101" s="236"/>
      <c r="AB101" s="236"/>
      <c r="AG101" s="235">
        <f>ROUND(AG94 * AS101, 2)</f>
        <v>0</v>
      </c>
      <c r="AH101" s="224"/>
      <c r="AI101" s="224"/>
      <c r="AJ101" s="224"/>
      <c r="AK101" s="224"/>
      <c r="AL101" s="224"/>
      <c r="AM101" s="224"/>
      <c r="AN101" s="224">
        <f>ROUND(AG101 + AV101, 2)</f>
        <v>0</v>
      </c>
      <c r="AO101" s="224"/>
      <c r="AP101" s="224"/>
      <c r="AR101" s="32"/>
      <c r="AS101" s="94">
        <v>0</v>
      </c>
      <c r="AT101" s="95" t="s">
        <v>92</v>
      </c>
      <c r="AU101" s="95" t="s">
        <v>43</v>
      </c>
      <c r="AV101" s="96">
        <f>ROUND(IF(AU101="základná",AG101*L32,IF(AU101="znížená",AG101*L33,0)), 2)</f>
        <v>0</v>
      </c>
      <c r="BV101" s="15" t="s">
        <v>95</v>
      </c>
      <c r="BY101" s="93">
        <f>IF(AU101="základná",AV101,0)</f>
        <v>0</v>
      </c>
      <c r="BZ101" s="93">
        <f>IF(AU101="znížená",AV101,0)</f>
        <v>0</v>
      </c>
      <c r="CA101" s="93">
        <v>0</v>
      </c>
      <c r="CB101" s="93">
        <v>0</v>
      </c>
      <c r="CC101" s="93">
        <v>0</v>
      </c>
      <c r="CD101" s="93">
        <f>IF(AU101="základná",AG101,0)</f>
        <v>0</v>
      </c>
      <c r="CE101" s="93">
        <f>IF(AU101="znížená",AG101,0)</f>
        <v>0</v>
      </c>
      <c r="CF101" s="93">
        <f>IF(AU101="zákl. prenesená",AG101,0)</f>
        <v>0</v>
      </c>
      <c r="CG101" s="93">
        <f>IF(AU101="zníž. prenesená",AG101,0)</f>
        <v>0</v>
      </c>
      <c r="CH101" s="93">
        <f>IF(AU101="nulová",AG101,0)</f>
        <v>0</v>
      </c>
      <c r="CI101" s="15">
        <f>IF(AU101="základná",1,IF(AU101="znížená",2,IF(AU101="zákl. prenesená",4,IF(AU101="zníž. prenesená",5,3))))</f>
        <v>1</v>
      </c>
      <c r="CJ101" s="15">
        <f>IF(AT101="stavebná časť",1,IF(AT101="investičná časť",2,3))</f>
        <v>1</v>
      </c>
      <c r="CK101" s="15" t="str">
        <f>IF(D101="Vyplň vlastné","","x")</f>
        <v/>
      </c>
    </row>
    <row r="102" spans="2:89" s="1" customFormat="1" ht="10.9" customHeight="1" x14ac:dyDescent="0.2">
      <c r="B102" s="32"/>
      <c r="AR102" s="32"/>
    </row>
    <row r="103" spans="2:89" s="1" customFormat="1" ht="30" customHeight="1" x14ac:dyDescent="0.2">
      <c r="B103" s="32"/>
      <c r="C103" s="97" t="s">
        <v>96</v>
      </c>
      <c r="D103" s="98"/>
      <c r="E103" s="98"/>
      <c r="F103" s="98"/>
      <c r="G103" s="98"/>
      <c r="H103" s="98"/>
      <c r="I103" s="98"/>
      <c r="J103" s="98"/>
      <c r="K103" s="98"/>
      <c r="L103" s="98"/>
      <c r="M103" s="98"/>
      <c r="N103" s="98"/>
      <c r="O103" s="98"/>
      <c r="P103" s="98"/>
      <c r="Q103" s="98"/>
      <c r="R103" s="98"/>
      <c r="S103" s="98"/>
      <c r="T103" s="98"/>
      <c r="U103" s="98"/>
      <c r="V103" s="98"/>
      <c r="W103" s="98"/>
      <c r="X103" s="98"/>
      <c r="Y103" s="98"/>
      <c r="Z103" s="98"/>
      <c r="AA103" s="98"/>
      <c r="AB103" s="98"/>
      <c r="AC103" s="98"/>
      <c r="AD103" s="98"/>
      <c r="AE103" s="98"/>
      <c r="AF103" s="98"/>
      <c r="AG103" s="253">
        <f>ROUND(AG94 + AG97, 2)</f>
        <v>0</v>
      </c>
      <c r="AH103" s="253"/>
      <c r="AI103" s="253"/>
      <c r="AJ103" s="253"/>
      <c r="AK103" s="253"/>
      <c r="AL103" s="253"/>
      <c r="AM103" s="253"/>
      <c r="AN103" s="253">
        <f>ROUND(AN94 + AN97, 2)</f>
        <v>0</v>
      </c>
      <c r="AO103" s="253"/>
      <c r="AP103" s="253"/>
      <c r="AQ103" s="98"/>
      <c r="AR103" s="32"/>
    </row>
    <row r="104" spans="2:89" s="1" customFormat="1" ht="6.95" customHeight="1" x14ac:dyDescent="0.2"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32"/>
    </row>
  </sheetData>
  <sheetProtection formatColumns="0" formatRows="0"/>
  <mergeCells count="60">
    <mergeCell ref="AG99:AM99"/>
    <mergeCell ref="D99:AB99"/>
    <mergeCell ref="AR2:BE2"/>
    <mergeCell ref="AK36:AO36"/>
    <mergeCell ref="L36:P36"/>
    <mergeCell ref="W36:AE36"/>
    <mergeCell ref="X38:AB38"/>
    <mergeCell ref="AK38:AO38"/>
    <mergeCell ref="L34:P34"/>
    <mergeCell ref="AK34:AO34"/>
    <mergeCell ref="W34:AE34"/>
    <mergeCell ref="W35:AE35"/>
    <mergeCell ref="L35:P35"/>
    <mergeCell ref="AK35:AO35"/>
    <mergeCell ref="W32:AE32"/>
    <mergeCell ref="AK32:AO32"/>
    <mergeCell ref="AG103:AM103"/>
    <mergeCell ref="AN103:AP103"/>
    <mergeCell ref="D100:AB100"/>
    <mergeCell ref="AG100:AM100"/>
    <mergeCell ref="AN100:AP100"/>
    <mergeCell ref="D101:AB101"/>
    <mergeCell ref="AG101:AM101"/>
    <mergeCell ref="AN101:AP101"/>
    <mergeCell ref="BE5:BE34"/>
    <mergeCell ref="K5:AO5"/>
    <mergeCell ref="K6:AO6"/>
    <mergeCell ref="E14:AJ14"/>
    <mergeCell ref="E23:AN23"/>
    <mergeCell ref="AK26:AO26"/>
    <mergeCell ref="AK27:AO27"/>
    <mergeCell ref="AK29:AO29"/>
    <mergeCell ref="W31:AE31"/>
    <mergeCell ref="L31:P31"/>
    <mergeCell ref="AK31:AO31"/>
    <mergeCell ref="L32:P32"/>
    <mergeCell ref="W33:AE33"/>
    <mergeCell ref="L33:P33"/>
    <mergeCell ref="AK33:AO33"/>
    <mergeCell ref="AN99:AP99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AG94:AM94"/>
    <mergeCell ref="AN94:AP94"/>
    <mergeCell ref="AG97:AM97"/>
    <mergeCell ref="AN97:AP97"/>
    <mergeCell ref="AG98:AM98"/>
    <mergeCell ref="D98:AB98"/>
    <mergeCell ref="AN98:AP98"/>
    <mergeCell ref="L85:AO85"/>
    <mergeCell ref="AM87:AN87"/>
    <mergeCell ref="AS89:AT91"/>
    <mergeCell ref="AM89:AP89"/>
    <mergeCell ref="AM90:AP90"/>
  </mergeCells>
  <dataValidations count="2">
    <dataValidation type="list" allowBlank="1" showInputMessage="1" showErrorMessage="1" error="Povolené sú hodnoty základná, znížená, nulová." sqref="AU97:AU101" xr:uid="{00000000-0002-0000-0000-000000000000}">
      <formula1>"základná, znížená, nulová"</formula1>
    </dataValidation>
    <dataValidation type="list" allowBlank="1" showInputMessage="1" showErrorMessage="1" error="Povolené sú hodnoty stavebná časť, technologická časť, investičná časť." sqref="AT97:AT101" xr:uid="{00000000-0002-0000-0000-000001000000}">
      <formula1>"stavebná časť, technologická časť, investičná časť"</formula1>
    </dataValidation>
  </dataValidations>
  <hyperlinks>
    <hyperlink ref="A95" location="'03a - PARKOVISKO2_Nová pa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14"/>
  <sheetViews>
    <sheetView showGridLines="0" workbookViewId="0">
      <selection activeCell="F80" sqref="F80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 x14ac:dyDescent="0.2"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AT2" s="15" t="s">
        <v>87</v>
      </c>
      <c r="AZ2" s="100" t="s">
        <v>97</v>
      </c>
      <c r="BA2" s="100" t="s">
        <v>98</v>
      </c>
      <c r="BB2" s="100" t="s">
        <v>1</v>
      </c>
      <c r="BC2" s="100" t="s">
        <v>99</v>
      </c>
      <c r="BD2" s="100" t="s">
        <v>100</v>
      </c>
    </row>
    <row r="3" spans="2:56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78</v>
      </c>
      <c r="AZ3" s="100" t="s">
        <v>101</v>
      </c>
      <c r="BA3" s="100" t="s">
        <v>1</v>
      </c>
      <c r="BB3" s="100" t="s">
        <v>1</v>
      </c>
      <c r="BC3" s="100" t="s">
        <v>102</v>
      </c>
      <c r="BD3" s="100" t="s">
        <v>100</v>
      </c>
    </row>
    <row r="4" spans="2:56" ht="24.95" customHeight="1" x14ac:dyDescent="0.2">
      <c r="B4" s="18"/>
      <c r="D4" s="19" t="s">
        <v>103</v>
      </c>
      <c r="L4" s="18"/>
      <c r="M4" s="101" t="s">
        <v>9</v>
      </c>
      <c r="AT4" s="15" t="s">
        <v>4</v>
      </c>
    </row>
    <row r="5" spans="2:56" ht="6.95" customHeight="1" x14ac:dyDescent="0.2">
      <c r="B5" s="18"/>
      <c r="L5" s="18"/>
    </row>
    <row r="6" spans="2:56" ht="12" customHeight="1" x14ac:dyDescent="0.2">
      <c r="B6" s="18"/>
      <c r="D6" s="25" t="s">
        <v>15</v>
      </c>
      <c r="L6" s="18"/>
    </row>
    <row r="7" spans="2:56" ht="16.5" customHeight="1" x14ac:dyDescent="0.2">
      <c r="B7" s="18"/>
      <c r="E7" s="267" t="str">
        <f>'Rekapitulácia stavby'!K6</f>
        <v>Parkovisko Olejkárska</v>
      </c>
      <c r="F7" s="268"/>
      <c r="G7" s="268"/>
      <c r="H7" s="268"/>
      <c r="L7" s="18"/>
    </row>
    <row r="8" spans="2:56" s="1" customFormat="1" ht="12" customHeight="1" x14ac:dyDescent="0.2">
      <c r="B8" s="32"/>
      <c r="D8" s="25" t="s">
        <v>104</v>
      </c>
      <c r="L8" s="32"/>
    </row>
    <row r="9" spans="2:56" s="1" customFormat="1" ht="30" customHeight="1" x14ac:dyDescent="0.2">
      <c r="B9" s="32"/>
      <c r="E9" s="265" t="s">
        <v>319</v>
      </c>
      <c r="F9" s="266"/>
      <c r="G9" s="266"/>
      <c r="H9" s="266"/>
      <c r="L9" s="32"/>
    </row>
    <row r="10" spans="2:56" s="1" customFormat="1" x14ac:dyDescent="0.2">
      <c r="B10" s="32"/>
      <c r="L10" s="32"/>
    </row>
    <row r="11" spans="2:56" s="1" customFormat="1" ht="12" customHeight="1" x14ac:dyDescent="0.2">
      <c r="B11" s="32"/>
      <c r="D11" s="25" t="s">
        <v>17</v>
      </c>
      <c r="F11" s="23" t="s">
        <v>1</v>
      </c>
      <c r="I11" s="25" t="s">
        <v>18</v>
      </c>
      <c r="J11" s="23" t="s">
        <v>1</v>
      </c>
      <c r="L11" s="32"/>
    </row>
    <row r="12" spans="2:56" s="1" customFormat="1" ht="12" customHeight="1" x14ac:dyDescent="0.2">
      <c r="B12" s="32"/>
      <c r="D12" s="25" t="s">
        <v>19</v>
      </c>
      <c r="F12" s="23" t="s">
        <v>20</v>
      </c>
      <c r="I12" s="25" t="s">
        <v>21</v>
      </c>
      <c r="J12" s="55" t="str">
        <f>'Rekapitulácia stavby'!AN8</f>
        <v>24. 1. 2024</v>
      </c>
      <c r="L12" s="32"/>
    </row>
    <row r="13" spans="2:56" s="1" customFormat="1" ht="10.9" customHeight="1" x14ac:dyDescent="0.2">
      <c r="B13" s="32"/>
      <c r="L13" s="32"/>
    </row>
    <row r="14" spans="2:56" s="1" customFormat="1" ht="12" customHeight="1" x14ac:dyDescent="0.2">
      <c r="B14" s="32"/>
      <c r="D14" s="25" t="s">
        <v>23</v>
      </c>
      <c r="I14" s="25" t="s">
        <v>24</v>
      </c>
      <c r="J14" s="23" t="s">
        <v>25</v>
      </c>
      <c r="L14" s="32"/>
    </row>
    <row r="15" spans="2:56" s="1" customFormat="1" ht="18" customHeight="1" x14ac:dyDescent="0.2">
      <c r="B15" s="32"/>
      <c r="E15" s="23" t="s">
        <v>26</v>
      </c>
      <c r="I15" s="25" t="s">
        <v>27</v>
      </c>
      <c r="J15" s="23" t="s">
        <v>28</v>
      </c>
      <c r="L15" s="32"/>
    </row>
    <row r="16" spans="2:56" s="1" customFormat="1" ht="6.95" customHeight="1" x14ac:dyDescent="0.2">
      <c r="B16" s="32"/>
      <c r="L16" s="32"/>
    </row>
    <row r="17" spans="2:12" s="1" customFormat="1" ht="12" customHeight="1" x14ac:dyDescent="0.2">
      <c r="B17" s="32"/>
      <c r="D17" s="25" t="s">
        <v>29</v>
      </c>
      <c r="I17" s="25" t="s">
        <v>24</v>
      </c>
      <c r="J17" s="26" t="str">
        <f>'Rekapitulácia stavby'!AN13</f>
        <v>Vyplň údaj</v>
      </c>
      <c r="L17" s="32"/>
    </row>
    <row r="18" spans="2:12" s="1" customFormat="1" ht="18" customHeight="1" x14ac:dyDescent="0.2">
      <c r="B18" s="32"/>
      <c r="E18" s="269" t="str">
        <f>'Rekapitulácia stavby'!E14</f>
        <v>Vyplň údaj</v>
      </c>
      <c r="F18" s="240"/>
      <c r="G18" s="240"/>
      <c r="H18" s="240"/>
      <c r="I18" s="25" t="s">
        <v>27</v>
      </c>
      <c r="J18" s="26" t="str">
        <f>'Rekapitulácia stavby'!AN14</f>
        <v>Vyplň údaj</v>
      </c>
      <c r="L18" s="32"/>
    </row>
    <row r="19" spans="2:12" s="1" customFormat="1" ht="6.95" customHeight="1" x14ac:dyDescent="0.2">
      <c r="B19" s="32"/>
      <c r="L19" s="32"/>
    </row>
    <row r="20" spans="2:12" s="1" customFormat="1" ht="12" customHeight="1" x14ac:dyDescent="0.2">
      <c r="B20" s="32"/>
      <c r="D20" s="25" t="s">
        <v>31</v>
      </c>
      <c r="I20" s="25" t="s">
        <v>24</v>
      </c>
      <c r="J20" s="23" t="str">
        <f>IF('Rekapitulácia stavby'!AN16="","",'Rekapitulácia stavby'!AN16)</f>
        <v/>
      </c>
      <c r="L20" s="32"/>
    </row>
    <row r="21" spans="2:12" s="1" customFormat="1" ht="18" customHeight="1" x14ac:dyDescent="0.2">
      <c r="B21" s="32"/>
      <c r="E21" s="23" t="str">
        <f>IF('Rekapitulácia stavby'!E17="","",'Rekapitulácia stavby'!E17)</f>
        <v xml:space="preserve"> </v>
      </c>
      <c r="I21" s="25" t="s">
        <v>27</v>
      </c>
      <c r="J21" s="23" t="str">
        <f>IF('Rekapitulácia stavby'!AN17="","",'Rekapitulácia stavby'!AN17)</f>
        <v/>
      </c>
      <c r="L21" s="32"/>
    </row>
    <row r="22" spans="2:12" s="1" customFormat="1" ht="6.95" customHeight="1" x14ac:dyDescent="0.2">
      <c r="B22" s="32"/>
      <c r="L22" s="32"/>
    </row>
    <row r="23" spans="2:12" s="1" customFormat="1" ht="12" customHeight="1" x14ac:dyDescent="0.2">
      <c r="B23" s="32"/>
      <c r="D23" s="25" t="s">
        <v>34</v>
      </c>
      <c r="I23" s="25" t="s">
        <v>24</v>
      </c>
      <c r="J23" s="23" t="str">
        <f>IF('Rekapitulácia stavby'!AN19="","",'Rekapitulácia stavby'!AN19)</f>
        <v/>
      </c>
      <c r="L23" s="32"/>
    </row>
    <row r="24" spans="2:12" s="1" customFormat="1" ht="18" customHeight="1" x14ac:dyDescent="0.2">
      <c r="B24" s="32"/>
      <c r="E24" s="23" t="str">
        <f>IF('Rekapitulácia stavby'!E20="","",'Rekapitulácia stavby'!E20)</f>
        <v xml:space="preserve"> </v>
      </c>
      <c r="I24" s="25" t="s">
        <v>27</v>
      </c>
      <c r="J24" s="23" t="str">
        <f>IF('Rekapitulácia stavby'!AN20="","",'Rekapitulácia stavby'!AN20)</f>
        <v/>
      </c>
      <c r="L24" s="32"/>
    </row>
    <row r="25" spans="2:12" s="1" customFormat="1" ht="6.95" customHeight="1" x14ac:dyDescent="0.2">
      <c r="B25" s="32"/>
      <c r="L25" s="32"/>
    </row>
    <row r="26" spans="2:12" s="1" customFormat="1" ht="12" customHeight="1" x14ac:dyDescent="0.2">
      <c r="B26" s="32"/>
      <c r="D26" s="25" t="s">
        <v>35</v>
      </c>
      <c r="L26" s="32"/>
    </row>
    <row r="27" spans="2:12" s="7" customFormat="1" ht="16.5" customHeight="1" x14ac:dyDescent="0.2">
      <c r="B27" s="102"/>
      <c r="E27" s="245" t="s">
        <v>1</v>
      </c>
      <c r="F27" s="245"/>
      <c r="G27" s="245"/>
      <c r="H27" s="245"/>
      <c r="L27" s="102"/>
    </row>
    <row r="28" spans="2:12" s="1" customFormat="1" ht="6.95" customHeight="1" x14ac:dyDescent="0.2">
      <c r="B28" s="32"/>
      <c r="L28" s="32"/>
    </row>
    <row r="29" spans="2:12" s="1" customFormat="1" ht="6.95" customHeight="1" x14ac:dyDescent="0.2">
      <c r="B29" s="32"/>
      <c r="D29" s="56"/>
      <c r="E29" s="56"/>
      <c r="F29" s="56"/>
      <c r="G29" s="56"/>
      <c r="H29" s="56"/>
      <c r="I29" s="56"/>
      <c r="J29" s="56"/>
      <c r="K29" s="56"/>
      <c r="L29" s="32"/>
    </row>
    <row r="30" spans="2:12" s="1" customFormat="1" ht="14.45" customHeight="1" x14ac:dyDescent="0.2">
      <c r="B30" s="32"/>
      <c r="D30" s="23" t="s">
        <v>105</v>
      </c>
      <c r="J30" s="31">
        <f>J96</f>
        <v>0</v>
      </c>
      <c r="L30" s="32"/>
    </row>
    <row r="31" spans="2:12" s="1" customFormat="1" ht="14.45" customHeight="1" x14ac:dyDescent="0.2">
      <c r="B31" s="32"/>
      <c r="D31" s="30" t="s">
        <v>91</v>
      </c>
      <c r="J31" s="31">
        <f>J108</f>
        <v>0</v>
      </c>
      <c r="L31" s="32"/>
    </row>
    <row r="32" spans="2:12" s="1" customFormat="1" ht="25.35" customHeight="1" x14ac:dyDescent="0.2">
      <c r="B32" s="32"/>
      <c r="D32" s="103" t="s">
        <v>38</v>
      </c>
      <c r="J32" s="69">
        <f>ROUND(J30 + J31, 2)</f>
        <v>0</v>
      </c>
      <c r="L32" s="32"/>
    </row>
    <row r="33" spans="2:12" s="1" customFormat="1" ht="6.95" customHeight="1" x14ac:dyDescent="0.2">
      <c r="B33" s="32"/>
      <c r="D33" s="56"/>
      <c r="E33" s="56"/>
      <c r="F33" s="56"/>
      <c r="G33" s="56"/>
      <c r="H33" s="56"/>
      <c r="I33" s="56"/>
      <c r="J33" s="56"/>
      <c r="K33" s="56"/>
      <c r="L33" s="32"/>
    </row>
    <row r="34" spans="2:12" s="1" customFormat="1" ht="14.45" customHeight="1" x14ac:dyDescent="0.2">
      <c r="B34" s="32"/>
      <c r="F34" s="35" t="s">
        <v>40</v>
      </c>
      <c r="I34" s="35" t="s">
        <v>39</v>
      </c>
      <c r="J34" s="35" t="s">
        <v>41</v>
      </c>
      <c r="L34" s="32"/>
    </row>
    <row r="35" spans="2:12" s="1" customFormat="1" ht="14.45" customHeight="1" x14ac:dyDescent="0.2">
      <c r="B35" s="32"/>
      <c r="D35" s="58" t="s">
        <v>42</v>
      </c>
      <c r="E35" s="37" t="s">
        <v>43</v>
      </c>
      <c r="F35" s="104">
        <f>ROUND((ROUND((SUM(BE108:BE115) + SUM(BE135:BE207)),  2) + SUM(BE209:BE213)), 2)</f>
        <v>0</v>
      </c>
      <c r="G35" s="105"/>
      <c r="H35" s="105"/>
      <c r="I35" s="106">
        <v>0.2</v>
      </c>
      <c r="J35" s="104">
        <f>ROUND((ROUND(((SUM(BE108:BE115) + SUM(BE135:BE207))*I35),  2) + (SUM(BE209:BE213)*I35)), 2)</f>
        <v>0</v>
      </c>
      <c r="L35" s="32"/>
    </row>
    <row r="36" spans="2:12" s="1" customFormat="1" ht="14.45" customHeight="1" x14ac:dyDescent="0.2">
      <c r="B36" s="32"/>
      <c r="E36" s="37" t="s">
        <v>44</v>
      </c>
      <c r="F36" s="104">
        <f>ROUND((ROUND((SUM(BF108:BF115) + SUM(BF135:BF207)),  2) + SUM(BF209:BF213)), 2)</f>
        <v>0</v>
      </c>
      <c r="G36" s="105"/>
      <c r="H36" s="105"/>
      <c r="I36" s="106">
        <v>0.2</v>
      </c>
      <c r="J36" s="104">
        <f>ROUND((ROUND(((SUM(BF108:BF115) + SUM(BF135:BF207))*I36),  2) + (SUM(BF209:BF213)*I36)), 2)</f>
        <v>0</v>
      </c>
      <c r="L36" s="32"/>
    </row>
    <row r="37" spans="2:12" s="1" customFormat="1" ht="14.45" hidden="1" customHeight="1" x14ac:dyDescent="0.2">
      <c r="B37" s="32"/>
      <c r="E37" s="25" t="s">
        <v>45</v>
      </c>
      <c r="F37" s="107">
        <f>ROUND((ROUND((SUM(BG108:BG115) + SUM(BG135:BG207)),  2) + SUM(BG209:BG213)), 2)</f>
        <v>0</v>
      </c>
      <c r="I37" s="108">
        <v>0.2</v>
      </c>
      <c r="J37" s="107">
        <f>0</f>
        <v>0</v>
      </c>
      <c r="L37" s="32"/>
    </row>
    <row r="38" spans="2:12" s="1" customFormat="1" ht="14.45" hidden="1" customHeight="1" x14ac:dyDescent="0.2">
      <c r="B38" s="32"/>
      <c r="E38" s="25" t="s">
        <v>46</v>
      </c>
      <c r="F38" s="107">
        <f>ROUND((ROUND((SUM(BH108:BH115) + SUM(BH135:BH207)),  2) + SUM(BH209:BH213)), 2)</f>
        <v>0</v>
      </c>
      <c r="I38" s="108">
        <v>0.2</v>
      </c>
      <c r="J38" s="107">
        <f>0</f>
        <v>0</v>
      </c>
      <c r="L38" s="32"/>
    </row>
    <row r="39" spans="2:12" s="1" customFormat="1" ht="14.45" hidden="1" customHeight="1" x14ac:dyDescent="0.2">
      <c r="B39" s="32"/>
      <c r="E39" s="37" t="s">
        <v>47</v>
      </c>
      <c r="F39" s="104">
        <f>ROUND((ROUND((SUM(BI108:BI115) + SUM(BI135:BI207)),  2) + SUM(BI209:BI213)), 2)</f>
        <v>0</v>
      </c>
      <c r="G39" s="105"/>
      <c r="H39" s="105"/>
      <c r="I39" s="106">
        <v>0</v>
      </c>
      <c r="J39" s="104">
        <f>0</f>
        <v>0</v>
      </c>
      <c r="L39" s="32"/>
    </row>
    <row r="40" spans="2:12" s="1" customFormat="1" ht="6.95" customHeight="1" x14ac:dyDescent="0.2">
      <c r="B40" s="32"/>
      <c r="L40" s="32"/>
    </row>
    <row r="41" spans="2:12" s="1" customFormat="1" ht="25.35" customHeight="1" x14ac:dyDescent="0.2">
      <c r="B41" s="32"/>
      <c r="C41" s="98"/>
      <c r="D41" s="109" t="s">
        <v>48</v>
      </c>
      <c r="E41" s="60"/>
      <c r="F41" s="60"/>
      <c r="G41" s="110" t="s">
        <v>49</v>
      </c>
      <c r="H41" s="111" t="s">
        <v>50</v>
      </c>
      <c r="I41" s="60"/>
      <c r="J41" s="112">
        <f>SUM(J32:J39)</f>
        <v>0</v>
      </c>
      <c r="K41" s="113"/>
      <c r="L41" s="32"/>
    </row>
    <row r="42" spans="2:12" s="1" customFormat="1" ht="14.45" customHeight="1" x14ac:dyDescent="0.2">
      <c r="B42" s="32"/>
      <c r="L42" s="32"/>
    </row>
    <row r="43" spans="2:12" ht="14.45" customHeight="1" x14ac:dyDescent="0.2">
      <c r="B43" s="18"/>
      <c r="L43" s="18"/>
    </row>
    <row r="44" spans="2:12" ht="14.45" customHeight="1" x14ac:dyDescent="0.2">
      <c r="B44" s="18"/>
      <c r="L44" s="18"/>
    </row>
    <row r="45" spans="2:12" ht="14.45" customHeight="1" x14ac:dyDescent="0.2">
      <c r="B45" s="18"/>
      <c r="L45" s="18"/>
    </row>
    <row r="46" spans="2:12" ht="14.45" customHeight="1" x14ac:dyDescent="0.2">
      <c r="B46" s="18"/>
      <c r="L46" s="18"/>
    </row>
    <row r="47" spans="2:12" ht="14.45" customHeight="1" x14ac:dyDescent="0.2">
      <c r="B47" s="18"/>
      <c r="L47" s="18"/>
    </row>
    <row r="48" spans="2:12" ht="14.45" customHeight="1" x14ac:dyDescent="0.2">
      <c r="B48" s="18"/>
      <c r="L48" s="18"/>
    </row>
    <row r="49" spans="2:12" ht="14.45" customHeight="1" x14ac:dyDescent="0.2">
      <c r="B49" s="18"/>
      <c r="L49" s="18"/>
    </row>
    <row r="50" spans="2:12" s="1" customFormat="1" ht="14.45" customHeight="1" x14ac:dyDescent="0.2">
      <c r="B50" s="32"/>
      <c r="D50" s="44" t="s">
        <v>51</v>
      </c>
      <c r="E50" s="45"/>
      <c r="F50" s="45"/>
      <c r="G50" s="44" t="s">
        <v>52</v>
      </c>
      <c r="H50" s="45"/>
      <c r="I50" s="45"/>
      <c r="J50" s="45"/>
      <c r="K50" s="45"/>
      <c r="L50" s="32"/>
    </row>
    <row r="51" spans="2:12" x14ac:dyDescent="0.2">
      <c r="B51" s="18"/>
      <c r="L51" s="18"/>
    </row>
    <row r="52" spans="2:12" x14ac:dyDescent="0.2">
      <c r="B52" s="18"/>
      <c r="L52" s="18"/>
    </row>
    <row r="53" spans="2:12" x14ac:dyDescent="0.2">
      <c r="B53" s="18"/>
      <c r="L53" s="18"/>
    </row>
    <row r="54" spans="2:12" x14ac:dyDescent="0.2">
      <c r="B54" s="18"/>
      <c r="L54" s="18"/>
    </row>
    <row r="55" spans="2:12" x14ac:dyDescent="0.2">
      <c r="B55" s="18"/>
      <c r="L55" s="18"/>
    </row>
    <row r="56" spans="2:12" x14ac:dyDescent="0.2">
      <c r="B56" s="18"/>
      <c r="L56" s="18"/>
    </row>
    <row r="57" spans="2:12" x14ac:dyDescent="0.2">
      <c r="B57" s="18"/>
      <c r="L57" s="18"/>
    </row>
    <row r="58" spans="2:12" x14ac:dyDescent="0.2">
      <c r="B58" s="18"/>
      <c r="L58" s="18"/>
    </row>
    <row r="59" spans="2:12" x14ac:dyDescent="0.2">
      <c r="B59" s="18"/>
      <c r="L59" s="18"/>
    </row>
    <row r="60" spans="2:12" x14ac:dyDescent="0.2">
      <c r="B60" s="18"/>
      <c r="L60" s="18"/>
    </row>
    <row r="61" spans="2:12" s="1" customFormat="1" ht="12.75" x14ac:dyDescent="0.2">
      <c r="B61" s="32"/>
      <c r="D61" s="46" t="s">
        <v>53</v>
      </c>
      <c r="E61" s="34"/>
      <c r="F61" s="114" t="s">
        <v>54</v>
      </c>
      <c r="G61" s="46" t="s">
        <v>53</v>
      </c>
      <c r="H61" s="34"/>
      <c r="I61" s="34"/>
      <c r="J61" s="115" t="s">
        <v>54</v>
      </c>
      <c r="K61" s="34"/>
      <c r="L61" s="32"/>
    </row>
    <row r="62" spans="2:12" x14ac:dyDescent="0.2">
      <c r="B62" s="18"/>
      <c r="L62" s="18"/>
    </row>
    <row r="63" spans="2:12" x14ac:dyDescent="0.2">
      <c r="B63" s="18"/>
      <c r="L63" s="18"/>
    </row>
    <row r="64" spans="2:12" x14ac:dyDescent="0.2">
      <c r="B64" s="18"/>
      <c r="L64" s="18"/>
    </row>
    <row r="65" spans="2:12" s="1" customFormat="1" ht="12.75" x14ac:dyDescent="0.2">
      <c r="B65" s="32"/>
      <c r="D65" s="44" t="s">
        <v>55</v>
      </c>
      <c r="E65" s="45"/>
      <c r="F65" s="45"/>
      <c r="G65" s="44" t="s">
        <v>56</v>
      </c>
      <c r="H65" s="45"/>
      <c r="I65" s="45"/>
      <c r="J65" s="45"/>
      <c r="K65" s="45"/>
      <c r="L65" s="32"/>
    </row>
    <row r="66" spans="2:12" x14ac:dyDescent="0.2">
      <c r="B66" s="18"/>
      <c r="L66" s="18"/>
    </row>
    <row r="67" spans="2:12" x14ac:dyDescent="0.2">
      <c r="B67" s="18"/>
      <c r="L67" s="18"/>
    </row>
    <row r="68" spans="2:12" x14ac:dyDescent="0.2">
      <c r="B68" s="18"/>
      <c r="L68" s="18"/>
    </row>
    <row r="69" spans="2:12" x14ac:dyDescent="0.2">
      <c r="B69" s="18"/>
      <c r="L69" s="18"/>
    </row>
    <row r="70" spans="2:12" x14ac:dyDescent="0.2">
      <c r="B70" s="18"/>
      <c r="L70" s="18"/>
    </row>
    <row r="71" spans="2:12" x14ac:dyDescent="0.2">
      <c r="B71" s="18"/>
      <c r="L71" s="18"/>
    </row>
    <row r="72" spans="2:12" x14ac:dyDescent="0.2">
      <c r="B72" s="18"/>
      <c r="L72" s="18"/>
    </row>
    <row r="73" spans="2:12" x14ac:dyDescent="0.2">
      <c r="B73" s="18"/>
      <c r="L73" s="18"/>
    </row>
    <row r="74" spans="2:12" x14ac:dyDescent="0.2">
      <c r="B74" s="18"/>
      <c r="L74" s="18"/>
    </row>
    <row r="75" spans="2:12" x14ac:dyDescent="0.2">
      <c r="B75" s="18"/>
      <c r="L75" s="18"/>
    </row>
    <row r="76" spans="2:12" s="1" customFormat="1" ht="12.75" x14ac:dyDescent="0.2">
      <c r="B76" s="32"/>
      <c r="D76" s="46" t="s">
        <v>53</v>
      </c>
      <c r="E76" s="34"/>
      <c r="F76" s="114" t="s">
        <v>54</v>
      </c>
      <c r="G76" s="46" t="s">
        <v>53</v>
      </c>
      <c r="H76" s="34"/>
      <c r="I76" s="34"/>
      <c r="J76" s="115" t="s">
        <v>54</v>
      </c>
      <c r="K76" s="34"/>
      <c r="L76" s="32"/>
    </row>
    <row r="77" spans="2:12" s="1" customFormat="1" ht="14.45" customHeight="1" x14ac:dyDescent="0.2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32"/>
    </row>
    <row r="81" spans="2:47" s="1" customFormat="1" ht="6.95" customHeight="1" x14ac:dyDescent="0.2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32"/>
    </row>
    <row r="82" spans="2:47" s="1" customFormat="1" ht="24.95" customHeight="1" x14ac:dyDescent="0.2">
      <c r="B82" s="32"/>
      <c r="C82" s="19" t="s">
        <v>106</v>
      </c>
      <c r="L82" s="32"/>
    </row>
    <row r="83" spans="2:47" s="1" customFormat="1" ht="6.95" customHeight="1" x14ac:dyDescent="0.2">
      <c r="B83" s="32"/>
      <c r="L83" s="32"/>
    </row>
    <row r="84" spans="2:47" s="1" customFormat="1" ht="12" customHeight="1" x14ac:dyDescent="0.2">
      <c r="B84" s="32"/>
      <c r="C84" s="25" t="s">
        <v>15</v>
      </c>
      <c r="L84" s="32"/>
    </row>
    <row r="85" spans="2:47" s="1" customFormat="1" ht="16.5" customHeight="1" x14ac:dyDescent="0.2">
      <c r="B85" s="32"/>
      <c r="E85" s="262" t="str">
        <f>E7</f>
        <v>Parkovisko Olejkárska</v>
      </c>
      <c r="F85" s="263"/>
      <c r="G85" s="263"/>
      <c r="H85" s="263"/>
      <c r="L85" s="32"/>
    </row>
    <row r="86" spans="2:47" s="1" customFormat="1" ht="12" customHeight="1" x14ac:dyDescent="0.2">
      <c r="B86" s="32"/>
      <c r="C86" s="25" t="s">
        <v>104</v>
      </c>
      <c r="L86" s="32"/>
    </row>
    <row r="87" spans="2:47" s="1" customFormat="1" ht="30" customHeight="1" x14ac:dyDescent="0.2">
      <c r="B87" s="32"/>
      <c r="E87" s="265" t="str">
        <f>E9</f>
        <v>areál DPB a.s., Olejkárska</v>
      </c>
      <c r="F87" s="266"/>
      <c r="G87" s="266"/>
      <c r="H87" s="266"/>
      <c r="L87" s="32"/>
    </row>
    <row r="88" spans="2:47" s="1" customFormat="1" ht="6.95" customHeight="1" x14ac:dyDescent="0.2">
      <c r="B88" s="32"/>
      <c r="L88" s="32"/>
    </row>
    <row r="89" spans="2:47" s="1" customFormat="1" ht="12" customHeight="1" x14ac:dyDescent="0.2">
      <c r="B89" s="32"/>
      <c r="C89" s="25" t="s">
        <v>19</v>
      </c>
      <c r="F89" s="23" t="str">
        <f>F12</f>
        <v>Bratislava</v>
      </c>
      <c r="I89" s="25" t="s">
        <v>21</v>
      </c>
      <c r="J89" s="55" t="str">
        <f>IF(J12="","",J12)</f>
        <v>24. 1. 2024</v>
      </c>
      <c r="L89" s="32"/>
    </row>
    <row r="90" spans="2:47" s="1" customFormat="1" ht="6.95" customHeight="1" x14ac:dyDescent="0.2">
      <c r="B90" s="32"/>
      <c r="L90" s="32"/>
    </row>
    <row r="91" spans="2:47" s="1" customFormat="1" ht="15.2" customHeight="1" x14ac:dyDescent="0.2">
      <c r="B91" s="32"/>
      <c r="C91" s="25" t="s">
        <v>23</v>
      </c>
      <c r="F91" s="23" t="str">
        <f>E15</f>
        <v>Dopravný podnik Bratislava, akciová spoločnosť</v>
      </c>
      <c r="I91" s="25" t="s">
        <v>31</v>
      </c>
      <c r="J91" s="28" t="str">
        <f>E21</f>
        <v xml:space="preserve"> </v>
      </c>
      <c r="L91" s="32"/>
    </row>
    <row r="92" spans="2:47" s="1" customFormat="1" ht="15.2" customHeight="1" x14ac:dyDescent="0.2">
      <c r="B92" s="32"/>
      <c r="C92" s="25" t="s">
        <v>29</v>
      </c>
      <c r="F92" s="23" t="str">
        <f>IF(E18="","",E18)</f>
        <v>Vyplň údaj</v>
      </c>
      <c r="I92" s="25" t="s">
        <v>34</v>
      </c>
      <c r="J92" s="28" t="str">
        <f>E24</f>
        <v xml:space="preserve"> </v>
      </c>
      <c r="L92" s="32"/>
    </row>
    <row r="93" spans="2:47" s="1" customFormat="1" ht="10.35" customHeight="1" x14ac:dyDescent="0.2">
      <c r="B93" s="32"/>
      <c r="L93" s="32"/>
    </row>
    <row r="94" spans="2:47" s="1" customFormat="1" ht="29.25" customHeight="1" x14ac:dyDescent="0.2">
      <c r="B94" s="32"/>
      <c r="C94" s="116" t="s">
        <v>107</v>
      </c>
      <c r="D94" s="98"/>
      <c r="E94" s="98"/>
      <c r="F94" s="98"/>
      <c r="G94" s="98"/>
      <c r="H94" s="98"/>
      <c r="I94" s="98"/>
      <c r="J94" s="117" t="s">
        <v>108</v>
      </c>
      <c r="K94" s="98"/>
      <c r="L94" s="32"/>
    </row>
    <row r="95" spans="2:47" s="1" customFormat="1" ht="10.35" customHeight="1" x14ac:dyDescent="0.2">
      <c r="B95" s="32"/>
      <c r="L95" s="32"/>
    </row>
    <row r="96" spans="2:47" s="1" customFormat="1" ht="22.9" customHeight="1" x14ac:dyDescent="0.2">
      <c r="B96" s="32"/>
      <c r="C96" s="118" t="s">
        <v>109</v>
      </c>
      <c r="J96" s="69">
        <f>J135</f>
        <v>0</v>
      </c>
      <c r="L96" s="32"/>
      <c r="AU96" s="15" t="s">
        <v>110</v>
      </c>
    </row>
    <row r="97" spans="2:65" s="8" customFormat="1" ht="24.95" customHeight="1" x14ac:dyDescent="0.2">
      <c r="B97" s="119"/>
      <c r="D97" s="120" t="s">
        <v>111</v>
      </c>
      <c r="E97" s="121"/>
      <c r="F97" s="121"/>
      <c r="G97" s="121"/>
      <c r="H97" s="121"/>
      <c r="I97" s="121"/>
      <c r="J97" s="122">
        <f>J136</f>
        <v>0</v>
      </c>
      <c r="L97" s="119"/>
    </row>
    <row r="98" spans="2:65" s="9" customFormat="1" ht="19.899999999999999" customHeight="1" x14ac:dyDescent="0.2">
      <c r="B98" s="123"/>
      <c r="D98" s="124" t="s">
        <v>112</v>
      </c>
      <c r="E98" s="125"/>
      <c r="F98" s="125"/>
      <c r="G98" s="125"/>
      <c r="H98" s="125"/>
      <c r="I98" s="125"/>
      <c r="J98" s="126">
        <f>J137</f>
        <v>0</v>
      </c>
      <c r="L98" s="123"/>
    </row>
    <row r="99" spans="2:65" s="9" customFormat="1" ht="19.899999999999999" customHeight="1" x14ac:dyDescent="0.2">
      <c r="B99" s="123"/>
      <c r="D99" s="124" t="s">
        <v>113</v>
      </c>
      <c r="E99" s="125"/>
      <c r="F99" s="125"/>
      <c r="G99" s="125"/>
      <c r="H99" s="125"/>
      <c r="I99" s="125"/>
      <c r="J99" s="126">
        <f>J169</f>
        <v>0</v>
      </c>
      <c r="L99" s="123"/>
    </row>
    <row r="100" spans="2:65" s="9" customFormat="1" ht="19.899999999999999" customHeight="1" x14ac:dyDescent="0.2">
      <c r="B100" s="123"/>
      <c r="D100" s="124" t="s">
        <v>114</v>
      </c>
      <c r="E100" s="125"/>
      <c r="F100" s="125"/>
      <c r="G100" s="125"/>
      <c r="H100" s="125"/>
      <c r="I100" s="125"/>
      <c r="J100" s="126">
        <f>J176</f>
        <v>0</v>
      </c>
      <c r="L100" s="123"/>
    </row>
    <row r="101" spans="2:65" s="9" customFormat="1" ht="19.899999999999999" customHeight="1" x14ac:dyDescent="0.2">
      <c r="B101" s="123"/>
      <c r="D101" s="124" t="s">
        <v>115</v>
      </c>
      <c r="E101" s="125"/>
      <c r="F101" s="125"/>
      <c r="G101" s="125"/>
      <c r="H101" s="125"/>
      <c r="I101" s="125"/>
      <c r="J101" s="126">
        <f>J180</f>
        <v>0</v>
      </c>
      <c r="L101" s="123"/>
    </row>
    <row r="102" spans="2:65" s="9" customFormat="1" ht="19.899999999999999" customHeight="1" x14ac:dyDescent="0.2">
      <c r="B102" s="123"/>
      <c r="D102" s="124" t="s">
        <v>116</v>
      </c>
      <c r="E102" s="125"/>
      <c r="F102" s="125"/>
      <c r="G102" s="125"/>
      <c r="H102" s="125"/>
      <c r="I102" s="125"/>
      <c r="J102" s="126">
        <f>J196</f>
        <v>0</v>
      </c>
      <c r="L102" s="123"/>
    </row>
    <row r="103" spans="2:65" s="8" customFormat="1" ht="24.95" customHeight="1" x14ac:dyDescent="0.2">
      <c r="B103" s="119"/>
      <c r="D103" s="120" t="s">
        <v>117</v>
      </c>
      <c r="E103" s="121"/>
      <c r="F103" s="121"/>
      <c r="G103" s="121"/>
      <c r="H103" s="121"/>
      <c r="I103" s="121"/>
      <c r="J103" s="122">
        <f>J198</f>
        <v>0</v>
      </c>
      <c r="L103" s="119"/>
    </row>
    <row r="104" spans="2:65" s="8" customFormat="1" ht="24.95" customHeight="1" x14ac:dyDescent="0.2">
      <c r="B104" s="119"/>
      <c r="D104" s="120" t="s">
        <v>118</v>
      </c>
      <c r="E104" s="121"/>
      <c r="F104" s="121"/>
      <c r="G104" s="121"/>
      <c r="H104" s="121"/>
      <c r="I104" s="121"/>
      <c r="J104" s="122">
        <f>J202</f>
        <v>0</v>
      </c>
      <c r="L104" s="119"/>
    </row>
    <row r="105" spans="2:65" s="8" customFormat="1" ht="21.75" customHeight="1" x14ac:dyDescent="0.2">
      <c r="B105" s="119"/>
      <c r="D105" s="127" t="s">
        <v>119</v>
      </c>
      <c r="J105" s="128">
        <f>J208</f>
        <v>0</v>
      </c>
      <c r="L105" s="119"/>
    </row>
    <row r="106" spans="2:65" s="1" customFormat="1" ht="21.75" customHeight="1" x14ac:dyDescent="0.2">
      <c r="B106" s="32"/>
      <c r="L106" s="32"/>
    </row>
    <row r="107" spans="2:65" s="1" customFormat="1" ht="6.95" customHeight="1" x14ac:dyDescent="0.2">
      <c r="B107" s="32"/>
      <c r="L107" s="32"/>
    </row>
    <row r="108" spans="2:65" s="1" customFormat="1" ht="29.25" customHeight="1" x14ac:dyDescent="0.2">
      <c r="B108" s="32"/>
      <c r="C108" s="118" t="s">
        <v>120</v>
      </c>
      <c r="J108" s="129">
        <f>ROUND(J109 + J110 + J111 + J112 + J113 + J114,2)</f>
        <v>0</v>
      </c>
      <c r="L108" s="32"/>
      <c r="N108" s="130" t="s">
        <v>42</v>
      </c>
    </row>
    <row r="109" spans="2:65" s="1" customFormat="1" ht="18" customHeight="1" x14ac:dyDescent="0.2">
      <c r="B109" s="32"/>
      <c r="D109" s="254" t="s">
        <v>121</v>
      </c>
      <c r="E109" s="236"/>
      <c r="F109" s="236"/>
      <c r="J109" s="89">
        <v>0</v>
      </c>
      <c r="L109" s="131"/>
      <c r="M109" s="132"/>
      <c r="N109" s="133" t="s">
        <v>44</v>
      </c>
      <c r="O109" s="132"/>
      <c r="P109" s="132"/>
      <c r="Q109" s="132"/>
      <c r="R109" s="132"/>
      <c r="S109" s="132"/>
      <c r="T109" s="132"/>
      <c r="U109" s="132"/>
      <c r="V109" s="132"/>
      <c r="W109" s="132"/>
      <c r="X109" s="132"/>
      <c r="Y109" s="132"/>
      <c r="Z109" s="132"/>
      <c r="AA109" s="132"/>
      <c r="AB109" s="132"/>
      <c r="AC109" s="132"/>
      <c r="AD109" s="132"/>
      <c r="AE109" s="132"/>
      <c r="AF109" s="132"/>
      <c r="AG109" s="132"/>
      <c r="AH109" s="132"/>
      <c r="AI109" s="132"/>
      <c r="AJ109" s="132"/>
      <c r="AK109" s="132"/>
      <c r="AL109" s="132"/>
      <c r="AM109" s="132"/>
      <c r="AN109" s="132"/>
      <c r="AO109" s="132"/>
      <c r="AP109" s="132"/>
      <c r="AQ109" s="132"/>
      <c r="AR109" s="132"/>
      <c r="AS109" s="132"/>
      <c r="AT109" s="132"/>
      <c r="AU109" s="132"/>
      <c r="AV109" s="132"/>
      <c r="AW109" s="132"/>
      <c r="AX109" s="132"/>
      <c r="AY109" s="134" t="s">
        <v>122</v>
      </c>
      <c r="AZ109" s="132"/>
      <c r="BA109" s="132"/>
      <c r="BB109" s="132"/>
      <c r="BC109" s="132"/>
      <c r="BD109" s="132"/>
      <c r="BE109" s="135">
        <f t="shared" ref="BE109:BE114" si="0">IF(N109="základná",J109,0)</f>
        <v>0</v>
      </c>
      <c r="BF109" s="135">
        <f t="shared" ref="BF109:BF114" si="1">IF(N109="znížená",J109,0)</f>
        <v>0</v>
      </c>
      <c r="BG109" s="135">
        <f t="shared" ref="BG109:BG114" si="2">IF(N109="zákl. prenesená",J109,0)</f>
        <v>0</v>
      </c>
      <c r="BH109" s="135">
        <f t="shared" ref="BH109:BH114" si="3">IF(N109="zníž. prenesená",J109,0)</f>
        <v>0</v>
      </c>
      <c r="BI109" s="135">
        <f t="shared" ref="BI109:BI114" si="4">IF(N109="nulová",J109,0)</f>
        <v>0</v>
      </c>
      <c r="BJ109" s="134" t="s">
        <v>100</v>
      </c>
      <c r="BK109" s="132"/>
      <c r="BL109" s="132"/>
      <c r="BM109" s="132"/>
    </row>
    <row r="110" spans="2:65" s="1" customFormat="1" ht="18" customHeight="1" x14ac:dyDescent="0.2">
      <c r="B110" s="32"/>
      <c r="D110" s="254" t="s">
        <v>123</v>
      </c>
      <c r="E110" s="236"/>
      <c r="F110" s="236"/>
      <c r="J110" s="89">
        <v>0</v>
      </c>
      <c r="L110" s="131"/>
      <c r="M110" s="132"/>
      <c r="N110" s="133" t="s">
        <v>44</v>
      </c>
      <c r="O110" s="132"/>
      <c r="P110" s="132"/>
      <c r="Q110" s="132"/>
      <c r="R110" s="132"/>
      <c r="S110" s="132"/>
      <c r="T110" s="132"/>
      <c r="U110" s="132"/>
      <c r="V110" s="132"/>
      <c r="W110" s="132"/>
      <c r="X110" s="132"/>
      <c r="Y110" s="132"/>
      <c r="Z110" s="132"/>
      <c r="AA110" s="132"/>
      <c r="AB110" s="132"/>
      <c r="AC110" s="132"/>
      <c r="AD110" s="132"/>
      <c r="AE110" s="132"/>
      <c r="AF110" s="132"/>
      <c r="AG110" s="132"/>
      <c r="AH110" s="132"/>
      <c r="AI110" s="132"/>
      <c r="AJ110" s="132"/>
      <c r="AK110" s="132"/>
      <c r="AL110" s="132"/>
      <c r="AM110" s="132"/>
      <c r="AN110" s="132"/>
      <c r="AO110" s="132"/>
      <c r="AP110" s="132"/>
      <c r="AQ110" s="132"/>
      <c r="AR110" s="132"/>
      <c r="AS110" s="132"/>
      <c r="AT110" s="132"/>
      <c r="AU110" s="132"/>
      <c r="AV110" s="132"/>
      <c r="AW110" s="132"/>
      <c r="AX110" s="132"/>
      <c r="AY110" s="134" t="s">
        <v>122</v>
      </c>
      <c r="AZ110" s="132"/>
      <c r="BA110" s="132"/>
      <c r="BB110" s="132"/>
      <c r="BC110" s="132"/>
      <c r="BD110" s="132"/>
      <c r="BE110" s="135">
        <f t="shared" si="0"/>
        <v>0</v>
      </c>
      <c r="BF110" s="135">
        <f t="shared" si="1"/>
        <v>0</v>
      </c>
      <c r="BG110" s="135">
        <f t="shared" si="2"/>
        <v>0</v>
      </c>
      <c r="BH110" s="135">
        <f t="shared" si="3"/>
        <v>0</v>
      </c>
      <c r="BI110" s="135">
        <f t="shared" si="4"/>
        <v>0</v>
      </c>
      <c r="BJ110" s="134" t="s">
        <v>100</v>
      </c>
      <c r="BK110" s="132"/>
      <c r="BL110" s="132"/>
      <c r="BM110" s="132"/>
    </row>
    <row r="111" spans="2:65" s="1" customFormat="1" ht="18" customHeight="1" x14ac:dyDescent="0.2">
      <c r="B111" s="32"/>
      <c r="D111" s="254" t="s">
        <v>124</v>
      </c>
      <c r="E111" s="236"/>
      <c r="F111" s="236"/>
      <c r="J111" s="89">
        <v>0</v>
      </c>
      <c r="L111" s="131"/>
      <c r="M111" s="132"/>
      <c r="N111" s="133" t="s">
        <v>44</v>
      </c>
      <c r="O111" s="132"/>
      <c r="P111" s="132"/>
      <c r="Q111" s="132"/>
      <c r="R111" s="132"/>
      <c r="S111" s="132"/>
      <c r="T111" s="132"/>
      <c r="U111" s="132"/>
      <c r="V111" s="132"/>
      <c r="W111" s="132"/>
      <c r="X111" s="132"/>
      <c r="Y111" s="132"/>
      <c r="Z111" s="132"/>
      <c r="AA111" s="132"/>
      <c r="AB111" s="132"/>
      <c r="AC111" s="132"/>
      <c r="AD111" s="132"/>
      <c r="AE111" s="132"/>
      <c r="AF111" s="132"/>
      <c r="AG111" s="132"/>
      <c r="AH111" s="132"/>
      <c r="AI111" s="132"/>
      <c r="AJ111" s="132"/>
      <c r="AK111" s="132"/>
      <c r="AL111" s="132"/>
      <c r="AM111" s="132"/>
      <c r="AN111" s="132"/>
      <c r="AO111" s="132"/>
      <c r="AP111" s="132"/>
      <c r="AQ111" s="132"/>
      <c r="AR111" s="132"/>
      <c r="AS111" s="132"/>
      <c r="AT111" s="132"/>
      <c r="AU111" s="132"/>
      <c r="AV111" s="132"/>
      <c r="AW111" s="132"/>
      <c r="AX111" s="132"/>
      <c r="AY111" s="134" t="s">
        <v>122</v>
      </c>
      <c r="AZ111" s="132"/>
      <c r="BA111" s="132"/>
      <c r="BB111" s="132"/>
      <c r="BC111" s="132"/>
      <c r="BD111" s="132"/>
      <c r="BE111" s="135">
        <f t="shared" si="0"/>
        <v>0</v>
      </c>
      <c r="BF111" s="135">
        <f t="shared" si="1"/>
        <v>0</v>
      </c>
      <c r="BG111" s="135">
        <f t="shared" si="2"/>
        <v>0</v>
      </c>
      <c r="BH111" s="135">
        <f t="shared" si="3"/>
        <v>0</v>
      </c>
      <c r="BI111" s="135">
        <f t="shared" si="4"/>
        <v>0</v>
      </c>
      <c r="BJ111" s="134" t="s">
        <v>100</v>
      </c>
      <c r="BK111" s="132"/>
      <c r="BL111" s="132"/>
      <c r="BM111" s="132"/>
    </row>
    <row r="112" spans="2:65" s="1" customFormat="1" ht="18" customHeight="1" x14ac:dyDescent="0.2">
      <c r="B112" s="32"/>
      <c r="D112" s="254" t="s">
        <v>125</v>
      </c>
      <c r="E112" s="236"/>
      <c r="F112" s="236"/>
      <c r="J112" s="89">
        <v>0</v>
      </c>
      <c r="L112" s="131"/>
      <c r="M112" s="132"/>
      <c r="N112" s="133" t="s">
        <v>44</v>
      </c>
      <c r="O112" s="132"/>
      <c r="P112" s="132"/>
      <c r="Q112" s="132"/>
      <c r="R112" s="132"/>
      <c r="S112" s="132"/>
      <c r="T112" s="132"/>
      <c r="U112" s="132"/>
      <c r="V112" s="132"/>
      <c r="W112" s="132"/>
      <c r="X112" s="132"/>
      <c r="Y112" s="132"/>
      <c r="Z112" s="132"/>
      <c r="AA112" s="132"/>
      <c r="AB112" s="132"/>
      <c r="AC112" s="132"/>
      <c r="AD112" s="132"/>
      <c r="AE112" s="132"/>
      <c r="AF112" s="132"/>
      <c r="AG112" s="132"/>
      <c r="AH112" s="132"/>
      <c r="AI112" s="132"/>
      <c r="AJ112" s="132"/>
      <c r="AK112" s="132"/>
      <c r="AL112" s="132"/>
      <c r="AM112" s="132"/>
      <c r="AN112" s="132"/>
      <c r="AO112" s="132"/>
      <c r="AP112" s="132"/>
      <c r="AQ112" s="132"/>
      <c r="AR112" s="132"/>
      <c r="AS112" s="132"/>
      <c r="AT112" s="132"/>
      <c r="AU112" s="132"/>
      <c r="AV112" s="132"/>
      <c r="AW112" s="132"/>
      <c r="AX112" s="132"/>
      <c r="AY112" s="134" t="s">
        <v>122</v>
      </c>
      <c r="AZ112" s="132"/>
      <c r="BA112" s="132"/>
      <c r="BB112" s="132"/>
      <c r="BC112" s="132"/>
      <c r="BD112" s="132"/>
      <c r="BE112" s="135">
        <f t="shared" si="0"/>
        <v>0</v>
      </c>
      <c r="BF112" s="135">
        <f t="shared" si="1"/>
        <v>0</v>
      </c>
      <c r="BG112" s="135">
        <f t="shared" si="2"/>
        <v>0</v>
      </c>
      <c r="BH112" s="135">
        <f t="shared" si="3"/>
        <v>0</v>
      </c>
      <c r="BI112" s="135">
        <f t="shared" si="4"/>
        <v>0</v>
      </c>
      <c r="BJ112" s="134" t="s">
        <v>100</v>
      </c>
      <c r="BK112" s="132"/>
      <c r="BL112" s="132"/>
      <c r="BM112" s="132"/>
    </row>
    <row r="113" spans="2:65" s="1" customFormat="1" ht="18" customHeight="1" x14ac:dyDescent="0.2">
      <c r="B113" s="32"/>
      <c r="D113" s="254" t="s">
        <v>126</v>
      </c>
      <c r="E113" s="236"/>
      <c r="F113" s="236"/>
      <c r="J113" s="89">
        <v>0</v>
      </c>
      <c r="L113" s="131"/>
      <c r="M113" s="132"/>
      <c r="N113" s="133" t="s">
        <v>44</v>
      </c>
      <c r="O113" s="132"/>
      <c r="P113" s="132"/>
      <c r="Q113" s="132"/>
      <c r="R113" s="132"/>
      <c r="S113" s="132"/>
      <c r="T113" s="132"/>
      <c r="U113" s="132"/>
      <c r="V113" s="132"/>
      <c r="W113" s="132"/>
      <c r="X113" s="132"/>
      <c r="Y113" s="132"/>
      <c r="Z113" s="132"/>
      <c r="AA113" s="132"/>
      <c r="AB113" s="132"/>
      <c r="AC113" s="132"/>
      <c r="AD113" s="132"/>
      <c r="AE113" s="132"/>
      <c r="AF113" s="132"/>
      <c r="AG113" s="132"/>
      <c r="AH113" s="132"/>
      <c r="AI113" s="132"/>
      <c r="AJ113" s="132"/>
      <c r="AK113" s="132"/>
      <c r="AL113" s="132"/>
      <c r="AM113" s="132"/>
      <c r="AN113" s="132"/>
      <c r="AO113" s="132"/>
      <c r="AP113" s="132"/>
      <c r="AQ113" s="132"/>
      <c r="AR113" s="132"/>
      <c r="AS113" s="132"/>
      <c r="AT113" s="132"/>
      <c r="AU113" s="132"/>
      <c r="AV113" s="132"/>
      <c r="AW113" s="132"/>
      <c r="AX113" s="132"/>
      <c r="AY113" s="134" t="s">
        <v>122</v>
      </c>
      <c r="AZ113" s="132"/>
      <c r="BA113" s="132"/>
      <c r="BB113" s="132"/>
      <c r="BC113" s="132"/>
      <c r="BD113" s="132"/>
      <c r="BE113" s="135">
        <f t="shared" si="0"/>
        <v>0</v>
      </c>
      <c r="BF113" s="135">
        <f t="shared" si="1"/>
        <v>0</v>
      </c>
      <c r="BG113" s="135">
        <f t="shared" si="2"/>
        <v>0</v>
      </c>
      <c r="BH113" s="135">
        <f t="shared" si="3"/>
        <v>0</v>
      </c>
      <c r="BI113" s="135">
        <f t="shared" si="4"/>
        <v>0</v>
      </c>
      <c r="BJ113" s="134" t="s">
        <v>100</v>
      </c>
      <c r="BK113" s="132"/>
      <c r="BL113" s="132"/>
      <c r="BM113" s="132"/>
    </row>
    <row r="114" spans="2:65" s="1" customFormat="1" ht="18" customHeight="1" x14ac:dyDescent="0.2">
      <c r="B114" s="32"/>
      <c r="D114" s="88" t="s">
        <v>127</v>
      </c>
      <c r="J114" s="89">
        <f>ROUND(J30*T114,2)</f>
        <v>0</v>
      </c>
      <c r="L114" s="131"/>
      <c r="M114" s="132"/>
      <c r="N114" s="133" t="s">
        <v>44</v>
      </c>
      <c r="O114" s="132"/>
      <c r="P114" s="132"/>
      <c r="Q114" s="132"/>
      <c r="R114" s="132"/>
      <c r="S114" s="132"/>
      <c r="T114" s="132"/>
      <c r="U114" s="132"/>
      <c r="V114" s="132"/>
      <c r="W114" s="132"/>
      <c r="X114" s="132"/>
      <c r="Y114" s="132"/>
      <c r="Z114" s="132"/>
      <c r="AA114" s="132"/>
      <c r="AB114" s="132"/>
      <c r="AC114" s="132"/>
      <c r="AD114" s="132"/>
      <c r="AE114" s="132"/>
      <c r="AF114" s="132"/>
      <c r="AG114" s="132"/>
      <c r="AH114" s="132"/>
      <c r="AI114" s="132"/>
      <c r="AJ114" s="132"/>
      <c r="AK114" s="132"/>
      <c r="AL114" s="132"/>
      <c r="AM114" s="132"/>
      <c r="AN114" s="132"/>
      <c r="AO114" s="132"/>
      <c r="AP114" s="132"/>
      <c r="AQ114" s="132"/>
      <c r="AR114" s="132"/>
      <c r="AS114" s="132"/>
      <c r="AT114" s="132"/>
      <c r="AU114" s="132"/>
      <c r="AV114" s="132"/>
      <c r="AW114" s="132"/>
      <c r="AX114" s="132"/>
      <c r="AY114" s="134" t="s">
        <v>128</v>
      </c>
      <c r="AZ114" s="132"/>
      <c r="BA114" s="132"/>
      <c r="BB114" s="132"/>
      <c r="BC114" s="132"/>
      <c r="BD114" s="132"/>
      <c r="BE114" s="135">
        <f t="shared" si="0"/>
        <v>0</v>
      </c>
      <c r="BF114" s="135">
        <f t="shared" si="1"/>
        <v>0</v>
      </c>
      <c r="BG114" s="135">
        <f t="shared" si="2"/>
        <v>0</v>
      </c>
      <c r="BH114" s="135">
        <f t="shared" si="3"/>
        <v>0</v>
      </c>
      <c r="BI114" s="135">
        <f t="shared" si="4"/>
        <v>0</v>
      </c>
      <c r="BJ114" s="134" t="s">
        <v>100</v>
      </c>
      <c r="BK114" s="132"/>
      <c r="BL114" s="132"/>
      <c r="BM114" s="132"/>
    </row>
    <row r="115" spans="2:65" s="1" customFormat="1" x14ac:dyDescent="0.2">
      <c r="B115" s="32"/>
      <c r="L115" s="32"/>
    </row>
    <row r="116" spans="2:65" s="1" customFormat="1" ht="29.25" customHeight="1" x14ac:dyDescent="0.2">
      <c r="B116" s="32"/>
      <c r="C116" s="97" t="s">
        <v>96</v>
      </c>
      <c r="D116" s="98"/>
      <c r="E116" s="98"/>
      <c r="F116" s="98"/>
      <c r="G116" s="98"/>
      <c r="H116" s="98"/>
      <c r="I116" s="98"/>
      <c r="J116" s="99">
        <f>ROUND(J96+J108,2)</f>
        <v>0</v>
      </c>
      <c r="K116" s="98"/>
      <c r="L116" s="32"/>
    </row>
    <row r="117" spans="2:65" s="1" customFormat="1" ht="6.95" customHeight="1" x14ac:dyDescent="0.2">
      <c r="B117" s="47"/>
      <c r="C117" s="48"/>
      <c r="D117" s="48"/>
      <c r="E117" s="48"/>
      <c r="F117" s="48"/>
      <c r="G117" s="48"/>
      <c r="H117" s="48"/>
      <c r="I117" s="48"/>
      <c r="J117" s="48"/>
      <c r="K117" s="48"/>
      <c r="L117" s="32"/>
    </row>
    <row r="121" spans="2:65" s="1" customFormat="1" ht="6.95" customHeight="1" x14ac:dyDescent="0.2">
      <c r="B121" s="49"/>
      <c r="C121" s="50"/>
      <c r="D121" s="50"/>
      <c r="E121" s="50"/>
      <c r="F121" s="50"/>
      <c r="G121" s="50"/>
      <c r="H121" s="50"/>
      <c r="I121" s="50"/>
      <c r="J121" s="50"/>
      <c r="K121" s="50"/>
      <c r="L121" s="32"/>
    </row>
    <row r="122" spans="2:65" s="1" customFormat="1" ht="24.95" customHeight="1" x14ac:dyDescent="0.2">
      <c r="B122" s="32"/>
      <c r="C122" s="19" t="s">
        <v>129</v>
      </c>
      <c r="L122" s="32"/>
    </row>
    <row r="123" spans="2:65" s="1" customFormat="1" ht="6.95" customHeight="1" x14ac:dyDescent="0.2">
      <c r="B123" s="32"/>
      <c r="L123" s="32"/>
    </row>
    <row r="124" spans="2:65" s="1" customFormat="1" ht="12" customHeight="1" x14ac:dyDescent="0.2">
      <c r="B124" s="32"/>
      <c r="C124" s="25" t="s">
        <v>15</v>
      </c>
      <c r="L124" s="32"/>
    </row>
    <row r="125" spans="2:65" s="1" customFormat="1" ht="16.5" customHeight="1" x14ac:dyDescent="0.2">
      <c r="B125" s="32"/>
      <c r="E125" s="262" t="str">
        <f>E7</f>
        <v>Parkovisko Olejkárska</v>
      </c>
      <c r="F125" s="263"/>
      <c r="G125" s="263"/>
      <c r="H125" s="263"/>
      <c r="L125" s="32"/>
    </row>
    <row r="126" spans="2:65" s="1" customFormat="1" ht="12" customHeight="1" x14ac:dyDescent="0.2">
      <c r="B126" s="32"/>
      <c r="C126" s="25" t="s">
        <v>104</v>
      </c>
      <c r="L126" s="32"/>
    </row>
    <row r="127" spans="2:65" s="1" customFormat="1" ht="30" customHeight="1" x14ac:dyDescent="0.2">
      <c r="B127" s="32"/>
      <c r="E127" s="215" t="str">
        <f>E9</f>
        <v>areál DPB a.s., Olejkárska</v>
      </c>
      <c r="F127" s="264"/>
      <c r="G127" s="264"/>
      <c r="H127" s="264"/>
      <c r="L127" s="32"/>
    </row>
    <row r="128" spans="2:65" s="1" customFormat="1" ht="6.95" customHeight="1" x14ac:dyDescent="0.2">
      <c r="B128" s="32"/>
      <c r="L128" s="32"/>
    </row>
    <row r="129" spans="2:65" s="1" customFormat="1" ht="12" customHeight="1" x14ac:dyDescent="0.2">
      <c r="B129" s="32"/>
      <c r="C129" s="25" t="s">
        <v>19</v>
      </c>
      <c r="F129" s="23" t="str">
        <f>F12</f>
        <v>Bratislava</v>
      </c>
      <c r="I129" s="25" t="s">
        <v>21</v>
      </c>
      <c r="J129" s="55" t="str">
        <f>IF(J12="","",J12)</f>
        <v>24. 1. 2024</v>
      </c>
      <c r="L129" s="32"/>
    </row>
    <row r="130" spans="2:65" s="1" customFormat="1" ht="6.95" customHeight="1" x14ac:dyDescent="0.2">
      <c r="B130" s="32"/>
      <c r="L130" s="32"/>
    </row>
    <row r="131" spans="2:65" s="1" customFormat="1" ht="15.2" customHeight="1" x14ac:dyDescent="0.2">
      <c r="B131" s="32"/>
      <c r="C131" s="25" t="s">
        <v>23</v>
      </c>
      <c r="F131" s="23" t="str">
        <f>E15</f>
        <v>Dopravný podnik Bratislava, akciová spoločnosť</v>
      </c>
      <c r="I131" s="25" t="s">
        <v>31</v>
      </c>
      <c r="J131" s="28" t="str">
        <f>E21</f>
        <v xml:space="preserve"> </v>
      </c>
      <c r="L131" s="32"/>
    </row>
    <row r="132" spans="2:65" s="1" customFormat="1" ht="15.2" customHeight="1" x14ac:dyDescent="0.2">
      <c r="B132" s="32"/>
      <c r="C132" s="25" t="s">
        <v>29</v>
      </c>
      <c r="F132" s="23" t="str">
        <f>IF(E18="","",E18)</f>
        <v>Vyplň údaj</v>
      </c>
      <c r="I132" s="25" t="s">
        <v>34</v>
      </c>
      <c r="J132" s="28" t="str">
        <f>E24</f>
        <v xml:space="preserve"> </v>
      </c>
      <c r="L132" s="32"/>
    </row>
    <row r="133" spans="2:65" s="1" customFormat="1" ht="10.35" customHeight="1" x14ac:dyDescent="0.2">
      <c r="B133" s="32"/>
      <c r="L133" s="32"/>
    </row>
    <row r="134" spans="2:65" s="10" customFormat="1" ht="29.25" customHeight="1" x14ac:dyDescent="0.2">
      <c r="B134" s="136"/>
      <c r="C134" s="137" t="s">
        <v>130</v>
      </c>
      <c r="D134" s="138" t="s">
        <v>63</v>
      </c>
      <c r="E134" s="138" t="s">
        <v>59</v>
      </c>
      <c r="F134" s="138" t="s">
        <v>60</v>
      </c>
      <c r="G134" s="138" t="s">
        <v>131</v>
      </c>
      <c r="H134" s="138" t="s">
        <v>132</v>
      </c>
      <c r="I134" s="138" t="s">
        <v>133</v>
      </c>
      <c r="J134" s="139" t="s">
        <v>108</v>
      </c>
      <c r="K134" s="140" t="s">
        <v>134</v>
      </c>
      <c r="L134" s="136"/>
      <c r="M134" s="62" t="s">
        <v>1</v>
      </c>
      <c r="N134" s="63" t="s">
        <v>42</v>
      </c>
      <c r="O134" s="63" t="s">
        <v>135</v>
      </c>
      <c r="P134" s="63" t="s">
        <v>136</v>
      </c>
      <c r="Q134" s="63" t="s">
        <v>137</v>
      </c>
      <c r="R134" s="63" t="s">
        <v>138</v>
      </c>
      <c r="S134" s="63" t="s">
        <v>139</v>
      </c>
      <c r="T134" s="64" t="s">
        <v>140</v>
      </c>
    </row>
    <row r="135" spans="2:65" s="1" customFormat="1" ht="22.9" customHeight="1" x14ac:dyDescent="0.25">
      <c r="B135" s="32"/>
      <c r="C135" s="67" t="s">
        <v>105</v>
      </c>
      <c r="J135" s="141">
        <f>BK135</f>
        <v>0</v>
      </c>
      <c r="L135" s="32"/>
      <c r="M135" s="65"/>
      <c r="N135" s="56"/>
      <c r="O135" s="56"/>
      <c r="P135" s="142">
        <f>P136+P198+P202+P208</f>
        <v>0</v>
      </c>
      <c r="Q135" s="56"/>
      <c r="R135" s="142">
        <f>R136+R198+R202+R208</f>
        <v>87.937221360000009</v>
      </c>
      <c r="S135" s="56"/>
      <c r="T135" s="143">
        <f>T136+T198+T202+T208</f>
        <v>3.9445679999999999</v>
      </c>
      <c r="AT135" s="15" t="s">
        <v>77</v>
      </c>
      <c r="AU135" s="15" t="s">
        <v>110</v>
      </c>
      <c r="BK135" s="144">
        <f>BK136+BK198+BK202+BK208</f>
        <v>0</v>
      </c>
    </row>
    <row r="136" spans="2:65" s="11" customFormat="1" ht="25.9" customHeight="1" x14ac:dyDescent="0.2">
      <c r="B136" s="145"/>
      <c r="D136" s="146" t="s">
        <v>77</v>
      </c>
      <c r="E136" s="147" t="s">
        <v>141</v>
      </c>
      <c r="F136" s="147" t="s">
        <v>142</v>
      </c>
      <c r="I136" s="148"/>
      <c r="J136" s="128">
        <f>BK136</f>
        <v>0</v>
      </c>
      <c r="L136" s="145"/>
      <c r="M136" s="149"/>
      <c r="P136" s="150">
        <f>P137+P169+P176+P180+P196</f>
        <v>0</v>
      </c>
      <c r="R136" s="150">
        <f>R137+R169+R176+R180+R196</f>
        <v>87.937221360000009</v>
      </c>
      <c r="T136" s="151">
        <f>T137+T169+T176+T180+T196</f>
        <v>3.9445679999999999</v>
      </c>
      <c r="AR136" s="146" t="s">
        <v>86</v>
      </c>
      <c r="AT136" s="152" t="s">
        <v>77</v>
      </c>
      <c r="AU136" s="152" t="s">
        <v>78</v>
      </c>
      <c r="AY136" s="146" t="s">
        <v>143</v>
      </c>
      <c r="BK136" s="153">
        <f>BK137+BK169+BK176+BK180+BK196</f>
        <v>0</v>
      </c>
    </row>
    <row r="137" spans="2:65" s="11" customFormat="1" ht="22.9" customHeight="1" x14ac:dyDescent="0.2">
      <c r="B137" s="145"/>
      <c r="D137" s="146" t="s">
        <v>77</v>
      </c>
      <c r="E137" s="154" t="s">
        <v>86</v>
      </c>
      <c r="F137" s="154" t="s">
        <v>144</v>
      </c>
      <c r="I137" s="148"/>
      <c r="J137" s="155">
        <f>BK137</f>
        <v>0</v>
      </c>
      <c r="L137" s="145"/>
      <c r="M137" s="149"/>
      <c r="P137" s="150">
        <f>SUM(P138:P168)</f>
        <v>0</v>
      </c>
      <c r="R137" s="150">
        <f>SUM(R138:R168)</f>
        <v>0</v>
      </c>
      <c r="T137" s="151">
        <f>SUM(T138:T168)</f>
        <v>3.7645679999999997</v>
      </c>
      <c r="AR137" s="146" t="s">
        <v>86</v>
      </c>
      <c r="AT137" s="152" t="s">
        <v>77</v>
      </c>
      <c r="AU137" s="152" t="s">
        <v>86</v>
      </c>
      <c r="AY137" s="146" t="s">
        <v>143</v>
      </c>
      <c r="BK137" s="153">
        <f>SUM(BK138:BK168)</f>
        <v>0</v>
      </c>
    </row>
    <row r="138" spans="2:65" s="1" customFormat="1" ht="33" customHeight="1" x14ac:dyDescent="0.2">
      <c r="B138" s="32"/>
      <c r="C138" s="156" t="s">
        <v>86</v>
      </c>
      <c r="D138" s="156" t="s">
        <v>145</v>
      </c>
      <c r="E138" s="157" t="s">
        <v>146</v>
      </c>
      <c r="F138" s="158" t="s">
        <v>147</v>
      </c>
      <c r="G138" s="159" t="s">
        <v>148</v>
      </c>
      <c r="H138" s="160">
        <v>4.1109999999999998</v>
      </c>
      <c r="I138" s="161"/>
      <c r="J138" s="162">
        <f>ROUND(I138*H138,2)</f>
        <v>0</v>
      </c>
      <c r="K138" s="163"/>
      <c r="L138" s="32"/>
      <c r="M138" s="164" t="s">
        <v>1</v>
      </c>
      <c r="N138" s="130" t="s">
        <v>44</v>
      </c>
      <c r="P138" s="165">
        <f>O138*H138</f>
        <v>0</v>
      </c>
      <c r="Q138" s="165">
        <v>0</v>
      </c>
      <c r="R138" s="165">
        <f>Q138*H138</f>
        <v>0</v>
      </c>
      <c r="S138" s="165">
        <v>0.13800000000000001</v>
      </c>
      <c r="T138" s="166">
        <f>S138*H138</f>
        <v>0.56731799999999999</v>
      </c>
      <c r="AR138" s="167" t="s">
        <v>149</v>
      </c>
      <c r="AT138" s="167" t="s">
        <v>145</v>
      </c>
      <c r="AU138" s="167" t="s">
        <v>100</v>
      </c>
      <c r="AY138" s="15" t="s">
        <v>143</v>
      </c>
      <c r="BE138" s="93">
        <f>IF(N138="základná",J138,0)</f>
        <v>0</v>
      </c>
      <c r="BF138" s="93">
        <f>IF(N138="znížená",J138,0)</f>
        <v>0</v>
      </c>
      <c r="BG138" s="93">
        <f>IF(N138="zákl. prenesená",J138,0)</f>
        <v>0</v>
      </c>
      <c r="BH138" s="93">
        <f>IF(N138="zníž. prenesená",J138,0)</f>
        <v>0</v>
      </c>
      <c r="BI138" s="93">
        <f>IF(N138="nulová",J138,0)</f>
        <v>0</v>
      </c>
      <c r="BJ138" s="15" t="s">
        <v>100</v>
      </c>
      <c r="BK138" s="93">
        <f>ROUND(I138*H138,2)</f>
        <v>0</v>
      </c>
      <c r="BL138" s="15" t="s">
        <v>149</v>
      </c>
      <c r="BM138" s="167" t="s">
        <v>150</v>
      </c>
    </row>
    <row r="139" spans="2:65" s="12" customFormat="1" x14ac:dyDescent="0.2">
      <c r="B139" s="168"/>
      <c r="D139" s="169" t="s">
        <v>151</v>
      </c>
      <c r="E139" s="170" t="s">
        <v>1</v>
      </c>
      <c r="F139" s="171" t="s">
        <v>152</v>
      </c>
      <c r="H139" s="172">
        <v>4.1109999999999998</v>
      </c>
      <c r="I139" s="173"/>
      <c r="L139" s="168"/>
      <c r="M139" s="174"/>
      <c r="T139" s="175"/>
      <c r="AT139" s="170" t="s">
        <v>151</v>
      </c>
      <c r="AU139" s="170" t="s">
        <v>100</v>
      </c>
      <c r="AV139" s="12" t="s">
        <v>100</v>
      </c>
      <c r="AW139" s="12" t="s">
        <v>33</v>
      </c>
      <c r="AX139" s="12" t="s">
        <v>78</v>
      </c>
      <c r="AY139" s="170" t="s">
        <v>143</v>
      </c>
    </row>
    <row r="140" spans="2:65" s="13" customFormat="1" x14ac:dyDescent="0.2">
      <c r="B140" s="176"/>
      <c r="D140" s="169" t="s">
        <v>151</v>
      </c>
      <c r="E140" s="177" t="s">
        <v>153</v>
      </c>
      <c r="F140" s="178" t="s">
        <v>154</v>
      </c>
      <c r="H140" s="179">
        <v>4.1109999999999998</v>
      </c>
      <c r="I140" s="180"/>
      <c r="L140" s="176"/>
      <c r="M140" s="181"/>
      <c r="T140" s="182"/>
      <c r="AT140" s="177" t="s">
        <v>151</v>
      </c>
      <c r="AU140" s="177" t="s">
        <v>100</v>
      </c>
      <c r="AV140" s="13" t="s">
        <v>149</v>
      </c>
      <c r="AW140" s="13" t="s">
        <v>33</v>
      </c>
      <c r="AX140" s="13" t="s">
        <v>86</v>
      </c>
      <c r="AY140" s="177" t="s">
        <v>143</v>
      </c>
    </row>
    <row r="141" spans="2:65" s="1" customFormat="1" ht="24.2" customHeight="1" x14ac:dyDescent="0.2">
      <c r="B141" s="32"/>
      <c r="C141" s="156" t="s">
        <v>100</v>
      </c>
      <c r="D141" s="156" t="s">
        <v>145</v>
      </c>
      <c r="E141" s="157" t="s">
        <v>155</v>
      </c>
      <c r="F141" s="158" t="s">
        <v>156</v>
      </c>
      <c r="G141" s="159" t="s">
        <v>157</v>
      </c>
      <c r="H141" s="160">
        <v>22.05</v>
      </c>
      <c r="I141" s="161"/>
      <c r="J141" s="162">
        <f>ROUND(I141*H141,2)</f>
        <v>0</v>
      </c>
      <c r="K141" s="163"/>
      <c r="L141" s="32"/>
      <c r="M141" s="164" t="s">
        <v>1</v>
      </c>
      <c r="N141" s="130" t="s">
        <v>44</v>
      </c>
      <c r="P141" s="165">
        <f>O141*H141</f>
        <v>0</v>
      </c>
      <c r="Q141" s="165">
        <v>0</v>
      </c>
      <c r="R141" s="165">
        <f>Q141*H141</f>
        <v>0</v>
      </c>
      <c r="S141" s="165">
        <v>0.14499999999999999</v>
      </c>
      <c r="T141" s="166">
        <f>S141*H141</f>
        <v>3.1972499999999999</v>
      </c>
      <c r="AR141" s="167" t="s">
        <v>158</v>
      </c>
      <c r="AT141" s="167" t="s">
        <v>145</v>
      </c>
      <c r="AU141" s="167" t="s">
        <v>100</v>
      </c>
      <c r="AY141" s="15" t="s">
        <v>143</v>
      </c>
      <c r="BE141" s="93">
        <f>IF(N141="základná",J141,0)</f>
        <v>0</v>
      </c>
      <c r="BF141" s="93">
        <f>IF(N141="znížená",J141,0)</f>
        <v>0</v>
      </c>
      <c r="BG141" s="93">
        <f>IF(N141="zákl. prenesená",J141,0)</f>
        <v>0</v>
      </c>
      <c r="BH141" s="93">
        <f>IF(N141="zníž. prenesená",J141,0)</f>
        <v>0</v>
      </c>
      <c r="BI141" s="93">
        <f>IF(N141="nulová",J141,0)</f>
        <v>0</v>
      </c>
      <c r="BJ141" s="15" t="s">
        <v>100</v>
      </c>
      <c r="BK141" s="93">
        <f>ROUND(I141*H141,2)</f>
        <v>0</v>
      </c>
      <c r="BL141" s="15" t="s">
        <v>158</v>
      </c>
      <c r="BM141" s="167" t="s">
        <v>159</v>
      </c>
    </row>
    <row r="142" spans="2:65" s="12" customFormat="1" x14ac:dyDescent="0.2">
      <c r="B142" s="168"/>
      <c r="D142" s="169" t="s">
        <v>151</v>
      </c>
      <c r="E142" s="170" t="s">
        <v>1</v>
      </c>
      <c r="F142" s="171" t="s">
        <v>160</v>
      </c>
      <c r="H142" s="172">
        <v>22.05</v>
      </c>
      <c r="I142" s="173"/>
      <c r="L142" s="168"/>
      <c r="M142" s="174"/>
      <c r="T142" s="175"/>
      <c r="AT142" s="170" t="s">
        <v>151</v>
      </c>
      <c r="AU142" s="170" t="s">
        <v>100</v>
      </c>
      <c r="AV142" s="12" t="s">
        <v>100</v>
      </c>
      <c r="AW142" s="12" t="s">
        <v>33</v>
      </c>
      <c r="AX142" s="12" t="s">
        <v>78</v>
      </c>
      <c r="AY142" s="170" t="s">
        <v>143</v>
      </c>
    </row>
    <row r="143" spans="2:65" s="13" customFormat="1" x14ac:dyDescent="0.2">
      <c r="B143" s="176"/>
      <c r="D143" s="169" t="s">
        <v>151</v>
      </c>
      <c r="E143" s="177" t="s">
        <v>1</v>
      </c>
      <c r="F143" s="178" t="s">
        <v>154</v>
      </c>
      <c r="H143" s="179">
        <v>22.05</v>
      </c>
      <c r="I143" s="180"/>
      <c r="L143" s="176"/>
      <c r="M143" s="181"/>
      <c r="T143" s="182"/>
      <c r="AT143" s="177" t="s">
        <v>151</v>
      </c>
      <c r="AU143" s="177" t="s">
        <v>100</v>
      </c>
      <c r="AV143" s="13" t="s">
        <v>149</v>
      </c>
      <c r="AW143" s="13" t="s">
        <v>33</v>
      </c>
      <c r="AX143" s="13" t="s">
        <v>86</v>
      </c>
      <c r="AY143" s="177" t="s">
        <v>143</v>
      </c>
    </row>
    <row r="144" spans="2:65" s="1" customFormat="1" ht="24.2" customHeight="1" x14ac:dyDescent="0.2">
      <c r="B144" s="32"/>
      <c r="C144" s="156" t="s">
        <v>161</v>
      </c>
      <c r="D144" s="156" t="s">
        <v>145</v>
      </c>
      <c r="E144" s="157" t="s">
        <v>162</v>
      </c>
      <c r="F144" s="158" t="s">
        <v>163</v>
      </c>
      <c r="G144" s="159" t="s">
        <v>164</v>
      </c>
      <c r="H144" s="160">
        <v>6.5490000000000004</v>
      </c>
      <c r="I144" s="161"/>
      <c r="J144" s="162">
        <f>ROUND(I144*H144,2)</f>
        <v>0</v>
      </c>
      <c r="K144" s="163"/>
      <c r="L144" s="32"/>
      <c r="M144" s="164" t="s">
        <v>1</v>
      </c>
      <c r="N144" s="130" t="s">
        <v>44</v>
      </c>
      <c r="P144" s="165">
        <f>O144*H144</f>
        <v>0</v>
      </c>
      <c r="Q144" s="165">
        <v>0</v>
      </c>
      <c r="R144" s="165">
        <f>Q144*H144</f>
        <v>0</v>
      </c>
      <c r="S144" s="165">
        <v>0</v>
      </c>
      <c r="T144" s="166">
        <f>S144*H144</f>
        <v>0</v>
      </c>
      <c r="AR144" s="167" t="s">
        <v>149</v>
      </c>
      <c r="AT144" s="167" t="s">
        <v>145</v>
      </c>
      <c r="AU144" s="167" t="s">
        <v>100</v>
      </c>
      <c r="AY144" s="15" t="s">
        <v>143</v>
      </c>
      <c r="BE144" s="93">
        <f>IF(N144="základná",J144,0)</f>
        <v>0</v>
      </c>
      <c r="BF144" s="93">
        <f>IF(N144="znížená",J144,0)</f>
        <v>0</v>
      </c>
      <c r="BG144" s="93">
        <f>IF(N144="zákl. prenesená",J144,0)</f>
        <v>0</v>
      </c>
      <c r="BH144" s="93">
        <f>IF(N144="zníž. prenesená",J144,0)</f>
        <v>0</v>
      </c>
      <c r="BI144" s="93">
        <f>IF(N144="nulová",J144,0)</f>
        <v>0</v>
      </c>
      <c r="BJ144" s="15" t="s">
        <v>100</v>
      </c>
      <c r="BK144" s="93">
        <f>ROUND(I144*H144,2)</f>
        <v>0</v>
      </c>
      <c r="BL144" s="15" t="s">
        <v>149</v>
      </c>
      <c r="BM144" s="167" t="s">
        <v>165</v>
      </c>
    </row>
    <row r="145" spans="2:65" s="12" customFormat="1" ht="22.5" x14ac:dyDescent="0.2">
      <c r="B145" s="168"/>
      <c r="D145" s="169" t="s">
        <v>151</v>
      </c>
      <c r="E145" s="170" t="s">
        <v>1</v>
      </c>
      <c r="F145" s="171" t="s">
        <v>166</v>
      </c>
      <c r="H145" s="172">
        <v>6.5490000000000004</v>
      </c>
      <c r="I145" s="173"/>
      <c r="L145" s="168"/>
      <c r="M145" s="174"/>
      <c r="T145" s="175"/>
      <c r="AT145" s="170" t="s">
        <v>151</v>
      </c>
      <c r="AU145" s="170" t="s">
        <v>100</v>
      </c>
      <c r="AV145" s="12" t="s">
        <v>100</v>
      </c>
      <c r="AW145" s="12" t="s">
        <v>33</v>
      </c>
      <c r="AX145" s="12" t="s">
        <v>78</v>
      </c>
      <c r="AY145" s="170" t="s">
        <v>143</v>
      </c>
    </row>
    <row r="146" spans="2:65" s="13" customFormat="1" x14ac:dyDescent="0.2">
      <c r="B146" s="176"/>
      <c r="D146" s="169" t="s">
        <v>151</v>
      </c>
      <c r="E146" s="177" t="s">
        <v>1</v>
      </c>
      <c r="F146" s="178" t="s">
        <v>154</v>
      </c>
      <c r="H146" s="179">
        <v>6.5490000000000004</v>
      </c>
      <c r="I146" s="180"/>
      <c r="L146" s="176"/>
      <c r="M146" s="181"/>
      <c r="T146" s="182"/>
      <c r="AT146" s="177" t="s">
        <v>151</v>
      </c>
      <c r="AU146" s="177" t="s">
        <v>100</v>
      </c>
      <c r="AV146" s="13" t="s">
        <v>149</v>
      </c>
      <c r="AW146" s="13" t="s">
        <v>33</v>
      </c>
      <c r="AX146" s="13" t="s">
        <v>86</v>
      </c>
      <c r="AY146" s="177" t="s">
        <v>143</v>
      </c>
    </row>
    <row r="147" spans="2:65" s="1" customFormat="1" ht="24.2" customHeight="1" x14ac:dyDescent="0.2">
      <c r="B147" s="32"/>
      <c r="C147" s="156" t="s">
        <v>149</v>
      </c>
      <c r="D147" s="156" t="s">
        <v>145</v>
      </c>
      <c r="E147" s="157" t="s">
        <v>167</v>
      </c>
      <c r="F147" s="158" t="s">
        <v>168</v>
      </c>
      <c r="G147" s="159" t="s">
        <v>164</v>
      </c>
      <c r="H147" s="160">
        <v>41.674999999999997</v>
      </c>
      <c r="I147" s="161"/>
      <c r="J147" s="162">
        <f>ROUND(I147*H147,2)</f>
        <v>0</v>
      </c>
      <c r="K147" s="163"/>
      <c r="L147" s="32"/>
      <c r="M147" s="164" t="s">
        <v>1</v>
      </c>
      <c r="N147" s="130" t="s">
        <v>44</v>
      </c>
      <c r="P147" s="165">
        <f>O147*H147</f>
        <v>0</v>
      </c>
      <c r="Q147" s="165">
        <v>0</v>
      </c>
      <c r="R147" s="165">
        <f>Q147*H147</f>
        <v>0</v>
      </c>
      <c r="S147" s="165">
        <v>0</v>
      </c>
      <c r="T147" s="166">
        <f>S147*H147</f>
        <v>0</v>
      </c>
      <c r="AR147" s="167" t="s">
        <v>149</v>
      </c>
      <c r="AT147" s="167" t="s">
        <v>145</v>
      </c>
      <c r="AU147" s="167" t="s">
        <v>100</v>
      </c>
      <c r="AY147" s="15" t="s">
        <v>143</v>
      </c>
      <c r="BE147" s="93">
        <f>IF(N147="základná",J147,0)</f>
        <v>0</v>
      </c>
      <c r="BF147" s="93">
        <f>IF(N147="znížená",J147,0)</f>
        <v>0</v>
      </c>
      <c r="BG147" s="93">
        <f>IF(N147="zákl. prenesená",J147,0)</f>
        <v>0</v>
      </c>
      <c r="BH147" s="93">
        <f>IF(N147="zníž. prenesená",J147,0)</f>
        <v>0</v>
      </c>
      <c r="BI147" s="93">
        <f>IF(N147="nulová",J147,0)</f>
        <v>0</v>
      </c>
      <c r="BJ147" s="15" t="s">
        <v>100</v>
      </c>
      <c r="BK147" s="93">
        <f>ROUND(I147*H147,2)</f>
        <v>0</v>
      </c>
      <c r="BL147" s="15" t="s">
        <v>149</v>
      </c>
      <c r="BM147" s="167" t="s">
        <v>169</v>
      </c>
    </row>
    <row r="148" spans="2:65" s="12" customFormat="1" x14ac:dyDescent="0.2">
      <c r="B148" s="168"/>
      <c r="D148" s="169" t="s">
        <v>151</v>
      </c>
      <c r="E148" s="170" t="s">
        <v>1</v>
      </c>
      <c r="F148" s="171" t="s">
        <v>170</v>
      </c>
      <c r="H148" s="172">
        <v>41.674999999999997</v>
      </c>
      <c r="I148" s="173"/>
      <c r="L148" s="168"/>
      <c r="M148" s="174"/>
      <c r="T148" s="175"/>
      <c r="AT148" s="170" t="s">
        <v>151</v>
      </c>
      <c r="AU148" s="170" t="s">
        <v>100</v>
      </c>
      <c r="AV148" s="12" t="s">
        <v>100</v>
      </c>
      <c r="AW148" s="12" t="s">
        <v>33</v>
      </c>
      <c r="AX148" s="12" t="s">
        <v>78</v>
      </c>
      <c r="AY148" s="170" t="s">
        <v>143</v>
      </c>
    </row>
    <row r="149" spans="2:65" s="13" customFormat="1" x14ac:dyDescent="0.2">
      <c r="B149" s="176"/>
      <c r="D149" s="169" t="s">
        <v>151</v>
      </c>
      <c r="E149" s="177" t="s">
        <v>97</v>
      </c>
      <c r="F149" s="178" t="s">
        <v>154</v>
      </c>
      <c r="H149" s="179">
        <v>41.674999999999997</v>
      </c>
      <c r="I149" s="180"/>
      <c r="L149" s="176"/>
      <c r="M149" s="181"/>
      <c r="T149" s="182"/>
      <c r="AT149" s="177" t="s">
        <v>151</v>
      </c>
      <c r="AU149" s="177" t="s">
        <v>100</v>
      </c>
      <c r="AV149" s="13" t="s">
        <v>149</v>
      </c>
      <c r="AW149" s="13" t="s">
        <v>33</v>
      </c>
      <c r="AX149" s="13" t="s">
        <v>86</v>
      </c>
      <c r="AY149" s="177" t="s">
        <v>143</v>
      </c>
    </row>
    <row r="150" spans="2:65" s="1" customFormat="1" ht="24.2" customHeight="1" x14ac:dyDescent="0.2">
      <c r="B150" s="32"/>
      <c r="C150" s="156" t="s">
        <v>171</v>
      </c>
      <c r="D150" s="156" t="s">
        <v>145</v>
      </c>
      <c r="E150" s="157" t="s">
        <v>172</v>
      </c>
      <c r="F150" s="158" t="s">
        <v>173</v>
      </c>
      <c r="G150" s="159" t="s">
        <v>164</v>
      </c>
      <c r="H150" s="160">
        <v>20.838000000000001</v>
      </c>
      <c r="I150" s="161"/>
      <c r="J150" s="162">
        <f>ROUND(I150*H150,2)</f>
        <v>0</v>
      </c>
      <c r="K150" s="163"/>
      <c r="L150" s="32"/>
      <c r="M150" s="164" t="s">
        <v>1</v>
      </c>
      <c r="N150" s="130" t="s">
        <v>44</v>
      </c>
      <c r="P150" s="165">
        <f>O150*H150</f>
        <v>0</v>
      </c>
      <c r="Q150" s="165">
        <v>0</v>
      </c>
      <c r="R150" s="165">
        <f>Q150*H150</f>
        <v>0</v>
      </c>
      <c r="S150" s="165">
        <v>0</v>
      </c>
      <c r="T150" s="166">
        <f>S150*H150</f>
        <v>0</v>
      </c>
      <c r="AR150" s="167" t="s">
        <v>149</v>
      </c>
      <c r="AT150" s="167" t="s">
        <v>145</v>
      </c>
      <c r="AU150" s="167" t="s">
        <v>100</v>
      </c>
      <c r="AY150" s="15" t="s">
        <v>143</v>
      </c>
      <c r="BE150" s="93">
        <f>IF(N150="základná",J150,0)</f>
        <v>0</v>
      </c>
      <c r="BF150" s="93">
        <f>IF(N150="znížená",J150,0)</f>
        <v>0</v>
      </c>
      <c r="BG150" s="93">
        <f>IF(N150="zákl. prenesená",J150,0)</f>
        <v>0</v>
      </c>
      <c r="BH150" s="93">
        <f>IF(N150="zníž. prenesená",J150,0)</f>
        <v>0</v>
      </c>
      <c r="BI150" s="93">
        <f>IF(N150="nulová",J150,0)</f>
        <v>0</v>
      </c>
      <c r="BJ150" s="15" t="s">
        <v>100</v>
      </c>
      <c r="BK150" s="93">
        <f>ROUND(I150*H150,2)</f>
        <v>0</v>
      </c>
      <c r="BL150" s="15" t="s">
        <v>149</v>
      </c>
      <c r="BM150" s="167" t="s">
        <v>174</v>
      </c>
    </row>
    <row r="151" spans="2:65" s="12" customFormat="1" x14ac:dyDescent="0.2">
      <c r="B151" s="168"/>
      <c r="D151" s="169" t="s">
        <v>151</v>
      </c>
      <c r="E151" s="170" t="s">
        <v>1</v>
      </c>
      <c r="F151" s="171" t="s">
        <v>175</v>
      </c>
      <c r="H151" s="172">
        <v>20.838000000000001</v>
      </c>
      <c r="I151" s="173"/>
      <c r="L151" s="168"/>
      <c r="M151" s="174"/>
      <c r="T151" s="175"/>
      <c r="AT151" s="170" t="s">
        <v>151</v>
      </c>
      <c r="AU151" s="170" t="s">
        <v>100</v>
      </c>
      <c r="AV151" s="12" t="s">
        <v>100</v>
      </c>
      <c r="AW151" s="12" t="s">
        <v>33</v>
      </c>
      <c r="AX151" s="12" t="s">
        <v>78</v>
      </c>
      <c r="AY151" s="170" t="s">
        <v>143</v>
      </c>
    </row>
    <row r="152" spans="2:65" s="13" customFormat="1" x14ac:dyDescent="0.2">
      <c r="B152" s="176"/>
      <c r="D152" s="169" t="s">
        <v>151</v>
      </c>
      <c r="E152" s="177" t="s">
        <v>1</v>
      </c>
      <c r="F152" s="178" t="s">
        <v>154</v>
      </c>
      <c r="H152" s="179">
        <v>20.838000000000001</v>
      </c>
      <c r="I152" s="180"/>
      <c r="L152" s="176"/>
      <c r="M152" s="181"/>
      <c r="T152" s="182"/>
      <c r="AT152" s="177" t="s">
        <v>151</v>
      </c>
      <c r="AU152" s="177" t="s">
        <v>100</v>
      </c>
      <c r="AV152" s="13" t="s">
        <v>149</v>
      </c>
      <c r="AW152" s="13" t="s">
        <v>33</v>
      </c>
      <c r="AX152" s="13" t="s">
        <v>86</v>
      </c>
      <c r="AY152" s="177" t="s">
        <v>143</v>
      </c>
    </row>
    <row r="153" spans="2:65" s="1" customFormat="1" ht="37.9" customHeight="1" x14ac:dyDescent="0.2">
      <c r="B153" s="32"/>
      <c r="C153" s="156" t="s">
        <v>176</v>
      </c>
      <c r="D153" s="156" t="s">
        <v>145</v>
      </c>
      <c r="E153" s="157" t="s">
        <v>177</v>
      </c>
      <c r="F153" s="158" t="s">
        <v>178</v>
      </c>
      <c r="G153" s="159" t="s">
        <v>164</v>
      </c>
      <c r="H153" s="160">
        <v>41.674999999999997</v>
      </c>
      <c r="I153" s="161"/>
      <c r="J153" s="162">
        <f>ROUND(I153*H153,2)</f>
        <v>0</v>
      </c>
      <c r="K153" s="163"/>
      <c r="L153" s="32"/>
      <c r="M153" s="164" t="s">
        <v>1</v>
      </c>
      <c r="N153" s="130" t="s">
        <v>44</v>
      </c>
      <c r="P153" s="165">
        <f>O153*H153</f>
        <v>0</v>
      </c>
      <c r="Q153" s="165">
        <v>0</v>
      </c>
      <c r="R153" s="165">
        <f>Q153*H153</f>
        <v>0</v>
      </c>
      <c r="S153" s="165">
        <v>0</v>
      </c>
      <c r="T153" s="166">
        <f>S153*H153</f>
        <v>0</v>
      </c>
      <c r="AR153" s="167" t="s">
        <v>149</v>
      </c>
      <c r="AT153" s="167" t="s">
        <v>145</v>
      </c>
      <c r="AU153" s="167" t="s">
        <v>100</v>
      </c>
      <c r="AY153" s="15" t="s">
        <v>143</v>
      </c>
      <c r="BE153" s="93">
        <f>IF(N153="základná",J153,0)</f>
        <v>0</v>
      </c>
      <c r="BF153" s="93">
        <f>IF(N153="znížená",J153,0)</f>
        <v>0</v>
      </c>
      <c r="BG153" s="93">
        <f>IF(N153="zákl. prenesená",J153,0)</f>
        <v>0</v>
      </c>
      <c r="BH153" s="93">
        <f>IF(N153="zníž. prenesená",J153,0)</f>
        <v>0</v>
      </c>
      <c r="BI153" s="93">
        <f>IF(N153="nulová",J153,0)</f>
        <v>0</v>
      </c>
      <c r="BJ153" s="15" t="s">
        <v>100</v>
      </c>
      <c r="BK153" s="93">
        <f>ROUND(I153*H153,2)</f>
        <v>0</v>
      </c>
      <c r="BL153" s="15" t="s">
        <v>149</v>
      </c>
      <c r="BM153" s="167" t="s">
        <v>179</v>
      </c>
    </row>
    <row r="154" spans="2:65" s="12" customFormat="1" x14ac:dyDescent="0.2">
      <c r="B154" s="168"/>
      <c r="D154" s="169" t="s">
        <v>151</v>
      </c>
      <c r="E154" s="170" t="s">
        <v>1</v>
      </c>
      <c r="F154" s="171" t="s">
        <v>97</v>
      </c>
      <c r="H154" s="172">
        <v>41.674999999999997</v>
      </c>
      <c r="I154" s="173"/>
      <c r="L154" s="168"/>
      <c r="M154" s="174"/>
      <c r="T154" s="175"/>
      <c r="AT154" s="170" t="s">
        <v>151</v>
      </c>
      <c r="AU154" s="170" t="s">
        <v>100</v>
      </c>
      <c r="AV154" s="12" t="s">
        <v>100</v>
      </c>
      <c r="AW154" s="12" t="s">
        <v>33</v>
      </c>
      <c r="AX154" s="12" t="s">
        <v>86</v>
      </c>
      <c r="AY154" s="170" t="s">
        <v>143</v>
      </c>
    </row>
    <row r="155" spans="2:65" s="1" customFormat="1" ht="24.2" customHeight="1" x14ac:dyDescent="0.2">
      <c r="B155" s="32"/>
      <c r="C155" s="156" t="s">
        <v>180</v>
      </c>
      <c r="D155" s="156" t="s">
        <v>145</v>
      </c>
      <c r="E155" s="157" t="s">
        <v>181</v>
      </c>
      <c r="F155" s="158" t="s">
        <v>182</v>
      </c>
      <c r="G155" s="159" t="s">
        <v>164</v>
      </c>
      <c r="H155" s="160">
        <v>41.674999999999997</v>
      </c>
      <c r="I155" s="161"/>
      <c r="J155" s="162">
        <f>ROUND(I155*H155,2)</f>
        <v>0</v>
      </c>
      <c r="K155" s="163"/>
      <c r="L155" s="32"/>
      <c r="M155" s="164" t="s">
        <v>1</v>
      </c>
      <c r="N155" s="130" t="s">
        <v>44</v>
      </c>
      <c r="P155" s="165">
        <f>O155*H155</f>
        <v>0</v>
      </c>
      <c r="Q155" s="165">
        <v>0</v>
      </c>
      <c r="R155" s="165">
        <f>Q155*H155</f>
        <v>0</v>
      </c>
      <c r="S155" s="165">
        <v>0</v>
      </c>
      <c r="T155" s="166">
        <f>S155*H155</f>
        <v>0</v>
      </c>
      <c r="AR155" s="167" t="s">
        <v>149</v>
      </c>
      <c r="AT155" s="167" t="s">
        <v>145</v>
      </c>
      <c r="AU155" s="167" t="s">
        <v>100</v>
      </c>
      <c r="AY155" s="15" t="s">
        <v>143</v>
      </c>
      <c r="BE155" s="93">
        <f>IF(N155="základná",J155,0)</f>
        <v>0</v>
      </c>
      <c r="BF155" s="93">
        <f>IF(N155="znížená",J155,0)</f>
        <v>0</v>
      </c>
      <c r="BG155" s="93">
        <f>IF(N155="zákl. prenesená",J155,0)</f>
        <v>0</v>
      </c>
      <c r="BH155" s="93">
        <f>IF(N155="zníž. prenesená",J155,0)</f>
        <v>0</v>
      </c>
      <c r="BI155" s="93">
        <f>IF(N155="nulová",J155,0)</f>
        <v>0</v>
      </c>
      <c r="BJ155" s="15" t="s">
        <v>100</v>
      </c>
      <c r="BK155" s="93">
        <f>ROUND(I155*H155,2)</f>
        <v>0</v>
      </c>
      <c r="BL155" s="15" t="s">
        <v>149</v>
      </c>
      <c r="BM155" s="167" t="s">
        <v>183</v>
      </c>
    </row>
    <row r="156" spans="2:65" s="12" customFormat="1" x14ac:dyDescent="0.2">
      <c r="B156" s="168"/>
      <c r="D156" s="169" t="s">
        <v>151</v>
      </c>
      <c r="E156" s="170" t="s">
        <v>1</v>
      </c>
      <c r="F156" s="171" t="s">
        <v>97</v>
      </c>
      <c r="H156" s="172">
        <v>41.674999999999997</v>
      </c>
      <c r="I156" s="173"/>
      <c r="L156" s="168"/>
      <c r="M156" s="174"/>
      <c r="T156" s="175"/>
      <c r="AT156" s="170" t="s">
        <v>151</v>
      </c>
      <c r="AU156" s="170" t="s">
        <v>100</v>
      </c>
      <c r="AV156" s="12" t="s">
        <v>100</v>
      </c>
      <c r="AW156" s="12" t="s">
        <v>33</v>
      </c>
      <c r="AX156" s="12" t="s">
        <v>86</v>
      </c>
      <c r="AY156" s="170" t="s">
        <v>143</v>
      </c>
    </row>
    <row r="157" spans="2:65" s="1" customFormat="1" ht="33" customHeight="1" x14ac:dyDescent="0.2">
      <c r="B157" s="32"/>
      <c r="C157" s="156" t="s">
        <v>184</v>
      </c>
      <c r="D157" s="156" t="s">
        <v>145</v>
      </c>
      <c r="E157" s="157" t="s">
        <v>185</v>
      </c>
      <c r="F157" s="158" t="s">
        <v>186</v>
      </c>
      <c r="G157" s="159" t="s">
        <v>164</v>
      </c>
      <c r="H157" s="160">
        <v>41.674999999999997</v>
      </c>
      <c r="I157" s="161"/>
      <c r="J157" s="162">
        <f>ROUND(I157*H157,2)</f>
        <v>0</v>
      </c>
      <c r="K157" s="163"/>
      <c r="L157" s="32"/>
      <c r="M157" s="164" t="s">
        <v>1</v>
      </c>
      <c r="N157" s="130" t="s">
        <v>44</v>
      </c>
      <c r="P157" s="165">
        <f>O157*H157</f>
        <v>0</v>
      </c>
      <c r="Q157" s="165">
        <v>0</v>
      </c>
      <c r="R157" s="165">
        <f>Q157*H157</f>
        <v>0</v>
      </c>
      <c r="S157" s="165">
        <v>0</v>
      </c>
      <c r="T157" s="166">
        <f>S157*H157</f>
        <v>0</v>
      </c>
      <c r="AR157" s="167" t="s">
        <v>149</v>
      </c>
      <c r="AT157" s="167" t="s">
        <v>145</v>
      </c>
      <c r="AU157" s="167" t="s">
        <v>100</v>
      </c>
      <c r="AY157" s="15" t="s">
        <v>143</v>
      </c>
      <c r="BE157" s="93">
        <f>IF(N157="základná",J157,0)</f>
        <v>0</v>
      </c>
      <c r="BF157" s="93">
        <f>IF(N157="znížená",J157,0)</f>
        <v>0</v>
      </c>
      <c r="BG157" s="93">
        <f>IF(N157="zákl. prenesená",J157,0)</f>
        <v>0</v>
      </c>
      <c r="BH157" s="93">
        <f>IF(N157="zníž. prenesená",J157,0)</f>
        <v>0</v>
      </c>
      <c r="BI157" s="93">
        <f>IF(N157="nulová",J157,0)</f>
        <v>0</v>
      </c>
      <c r="BJ157" s="15" t="s">
        <v>100</v>
      </c>
      <c r="BK157" s="93">
        <f>ROUND(I157*H157,2)</f>
        <v>0</v>
      </c>
      <c r="BL157" s="15" t="s">
        <v>149</v>
      </c>
      <c r="BM157" s="167" t="s">
        <v>187</v>
      </c>
    </row>
    <row r="158" spans="2:65" s="12" customFormat="1" x14ac:dyDescent="0.2">
      <c r="B158" s="168"/>
      <c r="D158" s="169" t="s">
        <v>151</v>
      </c>
      <c r="E158" s="170" t="s">
        <v>1</v>
      </c>
      <c r="F158" s="171" t="s">
        <v>97</v>
      </c>
      <c r="H158" s="172">
        <v>41.674999999999997</v>
      </c>
      <c r="I158" s="173"/>
      <c r="L158" s="168"/>
      <c r="M158" s="174"/>
      <c r="T158" s="175"/>
      <c r="AT158" s="170" t="s">
        <v>151</v>
      </c>
      <c r="AU158" s="170" t="s">
        <v>100</v>
      </c>
      <c r="AV158" s="12" t="s">
        <v>100</v>
      </c>
      <c r="AW158" s="12" t="s">
        <v>33</v>
      </c>
      <c r="AX158" s="12" t="s">
        <v>86</v>
      </c>
      <c r="AY158" s="170" t="s">
        <v>143</v>
      </c>
    </row>
    <row r="159" spans="2:65" s="1" customFormat="1" ht="37.9" customHeight="1" x14ac:dyDescent="0.2">
      <c r="B159" s="32"/>
      <c r="C159" s="156" t="s">
        <v>188</v>
      </c>
      <c r="D159" s="156" t="s">
        <v>145</v>
      </c>
      <c r="E159" s="157" t="s">
        <v>189</v>
      </c>
      <c r="F159" s="158" t="s">
        <v>190</v>
      </c>
      <c r="G159" s="159" t="s">
        <v>164</v>
      </c>
      <c r="H159" s="160">
        <v>1041.875</v>
      </c>
      <c r="I159" s="161"/>
      <c r="J159" s="162">
        <f>ROUND(I159*H159,2)</f>
        <v>0</v>
      </c>
      <c r="K159" s="163"/>
      <c r="L159" s="32"/>
      <c r="M159" s="164" t="s">
        <v>1</v>
      </c>
      <c r="N159" s="130" t="s">
        <v>44</v>
      </c>
      <c r="P159" s="165">
        <f>O159*H159</f>
        <v>0</v>
      </c>
      <c r="Q159" s="165">
        <v>0</v>
      </c>
      <c r="R159" s="165">
        <f>Q159*H159</f>
        <v>0</v>
      </c>
      <c r="S159" s="165">
        <v>0</v>
      </c>
      <c r="T159" s="166">
        <f>S159*H159</f>
        <v>0</v>
      </c>
      <c r="AR159" s="167" t="s">
        <v>149</v>
      </c>
      <c r="AT159" s="167" t="s">
        <v>145</v>
      </c>
      <c r="AU159" s="167" t="s">
        <v>100</v>
      </c>
      <c r="AY159" s="15" t="s">
        <v>143</v>
      </c>
      <c r="BE159" s="93">
        <f>IF(N159="základná",J159,0)</f>
        <v>0</v>
      </c>
      <c r="BF159" s="93">
        <f>IF(N159="znížená",J159,0)</f>
        <v>0</v>
      </c>
      <c r="BG159" s="93">
        <f>IF(N159="zákl. prenesená",J159,0)</f>
        <v>0</v>
      </c>
      <c r="BH159" s="93">
        <f>IF(N159="zníž. prenesená",J159,0)</f>
        <v>0</v>
      </c>
      <c r="BI159" s="93">
        <f>IF(N159="nulová",J159,0)</f>
        <v>0</v>
      </c>
      <c r="BJ159" s="15" t="s">
        <v>100</v>
      </c>
      <c r="BK159" s="93">
        <f>ROUND(I159*H159,2)</f>
        <v>0</v>
      </c>
      <c r="BL159" s="15" t="s">
        <v>149</v>
      </c>
      <c r="BM159" s="167" t="s">
        <v>191</v>
      </c>
    </row>
    <row r="160" spans="2:65" s="12" customFormat="1" x14ac:dyDescent="0.2">
      <c r="B160" s="168"/>
      <c r="D160" s="169" t="s">
        <v>151</v>
      </c>
      <c r="E160" s="170" t="s">
        <v>1</v>
      </c>
      <c r="F160" s="171" t="s">
        <v>192</v>
      </c>
      <c r="H160" s="172">
        <v>1041.875</v>
      </c>
      <c r="I160" s="173"/>
      <c r="L160" s="168"/>
      <c r="M160" s="174"/>
      <c r="T160" s="175"/>
      <c r="AT160" s="170" t="s">
        <v>151</v>
      </c>
      <c r="AU160" s="170" t="s">
        <v>100</v>
      </c>
      <c r="AV160" s="12" t="s">
        <v>100</v>
      </c>
      <c r="AW160" s="12" t="s">
        <v>33</v>
      </c>
      <c r="AX160" s="12" t="s">
        <v>78</v>
      </c>
      <c r="AY160" s="170" t="s">
        <v>143</v>
      </c>
    </row>
    <row r="161" spans="2:65" s="13" customFormat="1" x14ac:dyDescent="0.2">
      <c r="B161" s="176"/>
      <c r="D161" s="169" t="s">
        <v>151</v>
      </c>
      <c r="E161" s="177" t="s">
        <v>1</v>
      </c>
      <c r="F161" s="178" t="s">
        <v>154</v>
      </c>
      <c r="H161" s="179">
        <v>1041.875</v>
      </c>
      <c r="I161" s="180"/>
      <c r="L161" s="176"/>
      <c r="M161" s="181"/>
      <c r="T161" s="182"/>
      <c r="AT161" s="177" t="s">
        <v>151</v>
      </c>
      <c r="AU161" s="177" t="s">
        <v>100</v>
      </c>
      <c r="AV161" s="13" t="s">
        <v>149</v>
      </c>
      <c r="AW161" s="13" t="s">
        <v>33</v>
      </c>
      <c r="AX161" s="13" t="s">
        <v>86</v>
      </c>
      <c r="AY161" s="177" t="s">
        <v>143</v>
      </c>
    </row>
    <row r="162" spans="2:65" s="1" customFormat="1" ht="16.5" customHeight="1" x14ac:dyDescent="0.2">
      <c r="B162" s="32"/>
      <c r="C162" s="156" t="s">
        <v>193</v>
      </c>
      <c r="D162" s="156" t="s">
        <v>145</v>
      </c>
      <c r="E162" s="157" t="s">
        <v>194</v>
      </c>
      <c r="F162" s="158" t="s">
        <v>195</v>
      </c>
      <c r="G162" s="159" t="s">
        <v>164</v>
      </c>
      <c r="H162" s="160">
        <v>41.674999999999997</v>
      </c>
      <c r="I162" s="161"/>
      <c r="J162" s="162">
        <f>ROUND(I162*H162,2)</f>
        <v>0</v>
      </c>
      <c r="K162" s="163"/>
      <c r="L162" s="32"/>
      <c r="M162" s="164" t="s">
        <v>1</v>
      </c>
      <c r="N162" s="130" t="s">
        <v>44</v>
      </c>
      <c r="P162" s="165">
        <f>O162*H162</f>
        <v>0</v>
      </c>
      <c r="Q162" s="165">
        <v>0</v>
      </c>
      <c r="R162" s="165">
        <f>Q162*H162</f>
        <v>0</v>
      </c>
      <c r="S162" s="165">
        <v>0</v>
      </c>
      <c r="T162" s="166">
        <f>S162*H162</f>
        <v>0</v>
      </c>
      <c r="AR162" s="167" t="s">
        <v>149</v>
      </c>
      <c r="AT162" s="167" t="s">
        <v>145</v>
      </c>
      <c r="AU162" s="167" t="s">
        <v>100</v>
      </c>
      <c r="AY162" s="15" t="s">
        <v>143</v>
      </c>
      <c r="BE162" s="93">
        <f>IF(N162="základná",J162,0)</f>
        <v>0</v>
      </c>
      <c r="BF162" s="93">
        <f>IF(N162="znížená",J162,0)</f>
        <v>0</v>
      </c>
      <c r="BG162" s="93">
        <f>IF(N162="zákl. prenesená",J162,0)</f>
        <v>0</v>
      </c>
      <c r="BH162" s="93">
        <f>IF(N162="zníž. prenesená",J162,0)</f>
        <v>0</v>
      </c>
      <c r="BI162" s="93">
        <f>IF(N162="nulová",J162,0)</f>
        <v>0</v>
      </c>
      <c r="BJ162" s="15" t="s">
        <v>100</v>
      </c>
      <c r="BK162" s="93">
        <f>ROUND(I162*H162,2)</f>
        <v>0</v>
      </c>
      <c r="BL162" s="15" t="s">
        <v>149</v>
      </c>
      <c r="BM162" s="167" t="s">
        <v>196</v>
      </c>
    </row>
    <row r="163" spans="2:65" s="12" customFormat="1" x14ac:dyDescent="0.2">
      <c r="B163" s="168"/>
      <c r="D163" s="169" t="s">
        <v>151</v>
      </c>
      <c r="E163" s="170" t="s">
        <v>1</v>
      </c>
      <c r="F163" s="171" t="s">
        <v>97</v>
      </c>
      <c r="H163" s="172">
        <v>41.674999999999997</v>
      </c>
      <c r="I163" s="173"/>
      <c r="L163" s="168"/>
      <c r="M163" s="174"/>
      <c r="T163" s="175"/>
      <c r="AT163" s="170" t="s">
        <v>151</v>
      </c>
      <c r="AU163" s="170" t="s">
        <v>100</v>
      </c>
      <c r="AV163" s="12" t="s">
        <v>100</v>
      </c>
      <c r="AW163" s="12" t="s">
        <v>33</v>
      </c>
      <c r="AX163" s="12" t="s">
        <v>86</v>
      </c>
      <c r="AY163" s="170" t="s">
        <v>143</v>
      </c>
    </row>
    <row r="164" spans="2:65" s="1" customFormat="1" ht="24.2" customHeight="1" x14ac:dyDescent="0.2">
      <c r="B164" s="32"/>
      <c r="C164" s="156" t="s">
        <v>197</v>
      </c>
      <c r="D164" s="156" t="s">
        <v>145</v>
      </c>
      <c r="E164" s="157" t="s">
        <v>198</v>
      </c>
      <c r="F164" s="158" t="s">
        <v>199</v>
      </c>
      <c r="G164" s="159" t="s">
        <v>200</v>
      </c>
      <c r="H164" s="160">
        <v>75.015000000000001</v>
      </c>
      <c r="I164" s="161"/>
      <c r="J164" s="162">
        <f>ROUND(I164*H164,2)</f>
        <v>0</v>
      </c>
      <c r="K164" s="163"/>
      <c r="L164" s="32"/>
      <c r="M164" s="164" t="s">
        <v>1</v>
      </c>
      <c r="N164" s="130" t="s">
        <v>44</v>
      </c>
      <c r="P164" s="165">
        <f>O164*H164</f>
        <v>0</v>
      </c>
      <c r="Q164" s="165">
        <v>0</v>
      </c>
      <c r="R164" s="165">
        <f>Q164*H164</f>
        <v>0</v>
      </c>
      <c r="S164" s="165">
        <v>0</v>
      </c>
      <c r="T164" s="166">
        <f>S164*H164</f>
        <v>0</v>
      </c>
      <c r="AR164" s="167" t="s">
        <v>149</v>
      </c>
      <c r="AT164" s="167" t="s">
        <v>145</v>
      </c>
      <c r="AU164" s="167" t="s">
        <v>100</v>
      </c>
      <c r="AY164" s="15" t="s">
        <v>143</v>
      </c>
      <c r="BE164" s="93">
        <f>IF(N164="základná",J164,0)</f>
        <v>0</v>
      </c>
      <c r="BF164" s="93">
        <f>IF(N164="znížená",J164,0)</f>
        <v>0</v>
      </c>
      <c r="BG164" s="93">
        <f>IF(N164="zákl. prenesená",J164,0)</f>
        <v>0</v>
      </c>
      <c r="BH164" s="93">
        <f>IF(N164="zníž. prenesená",J164,0)</f>
        <v>0</v>
      </c>
      <c r="BI164" s="93">
        <f>IF(N164="nulová",J164,0)</f>
        <v>0</v>
      </c>
      <c r="BJ164" s="15" t="s">
        <v>100</v>
      </c>
      <c r="BK164" s="93">
        <f>ROUND(I164*H164,2)</f>
        <v>0</v>
      </c>
      <c r="BL164" s="15" t="s">
        <v>149</v>
      </c>
      <c r="BM164" s="167" t="s">
        <v>201</v>
      </c>
    </row>
    <row r="165" spans="2:65" s="12" customFormat="1" x14ac:dyDescent="0.2">
      <c r="B165" s="168"/>
      <c r="D165" s="169" t="s">
        <v>151</v>
      </c>
      <c r="E165" s="170" t="s">
        <v>1</v>
      </c>
      <c r="F165" s="171" t="s">
        <v>202</v>
      </c>
      <c r="H165" s="172">
        <v>75.015000000000001</v>
      </c>
      <c r="I165" s="173"/>
      <c r="L165" s="168"/>
      <c r="M165" s="174"/>
      <c r="T165" s="175"/>
      <c r="AT165" s="170" t="s">
        <v>151</v>
      </c>
      <c r="AU165" s="170" t="s">
        <v>100</v>
      </c>
      <c r="AV165" s="12" t="s">
        <v>100</v>
      </c>
      <c r="AW165" s="12" t="s">
        <v>33</v>
      </c>
      <c r="AX165" s="12" t="s">
        <v>86</v>
      </c>
      <c r="AY165" s="170" t="s">
        <v>143</v>
      </c>
    </row>
    <row r="166" spans="2:65" s="1" customFormat="1" ht="21.75" customHeight="1" x14ac:dyDescent="0.2">
      <c r="B166" s="32"/>
      <c r="C166" s="156" t="s">
        <v>203</v>
      </c>
      <c r="D166" s="156" t="s">
        <v>145</v>
      </c>
      <c r="E166" s="157" t="s">
        <v>204</v>
      </c>
      <c r="F166" s="158" t="s">
        <v>205</v>
      </c>
      <c r="G166" s="159" t="s">
        <v>148</v>
      </c>
      <c r="H166" s="160">
        <v>119.071</v>
      </c>
      <c r="I166" s="161"/>
      <c r="J166" s="162">
        <f>ROUND(I166*H166,2)</f>
        <v>0</v>
      </c>
      <c r="K166" s="163"/>
      <c r="L166" s="32"/>
      <c r="M166" s="164" t="s">
        <v>1</v>
      </c>
      <c r="N166" s="130" t="s">
        <v>44</v>
      </c>
      <c r="P166" s="165">
        <f>O166*H166</f>
        <v>0</v>
      </c>
      <c r="Q166" s="165">
        <v>0</v>
      </c>
      <c r="R166" s="165">
        <f>Q166*H166</f>
        <v>0</v>
      </c>
      <c r="S166" s="165">
        <v>0</v>
      </c>
      <c r="T166" s="166">
        <f>S166*H166</f>
        <v>0</v>
      </c>
      <c r="AR166" s="167" t="s">
        <v>149</v>
      </c>
      <c r="AT166" s="167" t="s">
        <v>145</v>
      </c>
      <c r="AU166" s="167" t="s">
        <v>100</v>
      </c>
      <c r="AY166" s="15" t="s">
        <v>143</v>
      </c>
      <c r="BE166" s="93">
        <f>IF(N166="základná",J166,0)</f>
        <v>0</v>
      </c>
      <c r="BF166" s="93">
        <f>IF(N166="znížená",J166,0)</f>
        <v>0</v>
      </c>
      <c r="BG166" s="93">
        <f>IF(N166="zákl. prenesená",J166,0)</f>
        <v>0</v>
      </c>
      <c r="BH166" s="93">
        <f>IF(N166="zníž. prenesená",J166,0)</f>
        <v>0</v>
      </c>
      <c r="BI166" s="93">
        <f>IF(N166="nulová",J166,0)</f>
        <v>0</v>
      </c>
      <c r="BJ166" s="15" t="s">
        <v>100</v>
      </c>
      <c r="BK166" s="93">
        <f>ROUND(I166*H166,2)</f>
        <v>0</v>
      </c>
      <c r="BL166" s="15" t="s">
        <v>149</v>
      </c>
      <c r="BM166" s="167" t="s">
        <v>206</v>
      </c>
    </row>
    <row r="167" spans="2:65" s="12" customFormat="1" x14ac:dyDescent="0.2">
      <c r="B167" s="168"/>
      <c r="D167" s="169" t="s">
        <v>151</v>
      </c>
      <c r="E167" s="170" t="s">
        <v>1</v>
      </c>
      <c r="F167" s="171" t="s">
        <v>207</v>
      </c>
      <c r="H167" s="172">
        <v>119.071</v>
      </c>
      <c r="I167" s="173"/>
      <c r="L167" s="168"/>
      <c r="M167" s="174"/>
      <c r="T167" s="175"/>
      <c r="AT167" s="170" t="s">
        <v>151</v>
      </c>
      <c r="AU167" s="170" t="s">
        <v>100</v>
      </c>
      <c r="AV167" s="12" t="s">
        <v>100</v>
      </c>
      <c r="AW167" s="12" t="s">
        <v>33</v>
      </c>
      <c r="AX167" s="12" t="s">
        <v>78</v>
      </c>
      <c r="AY167" s="170" t="s">
        <v>143</v>
      </c>
    </row>
    <row r="168" spans="2:65" s="13" customFormat="1" x14ac:dyDescent="0.2">
      <c r="B168" s="176"/>
      <c r="D168" s="169" t="s">
        <v>151</v>
      </c>
      <c r="E168" s="177" t="s">
        <v>101</v>
      </c>
      <c r="F168" s="178" t="s">
        <v>154</v>
      </c>
      <c r="H168" s="179">
        <v>119.071</v>
      </c>
      <c r="I168" s="180"/>
      <c r="L168" s="176"/>
      <c r="M168" s="181"/>
      <c r="T168" s="182"/>
      <c r="AT168" s="177" t="s">
        <v>151</v>
      </c>
      <c r="AU168" s="177" t="s">
        <v>100</v>
      </c>
      <c r="AV168" s="13" t="s">
        <v>149</v>
      </c>
      <c r="AW168" s="13" t="s">
        <v>33</v>
      </c>
      <c r="AX168" s="13" t="s">
        <v>86</v>
      </c>
      <c r="AY168" s="177" t="s">
        <v>143</v>
      </c>
    </row>
    <row r="169" spans="2:65" s="11" customFormat="1" ht="22.9" customHeight="1" x14ac:dyDescent="0.2">
      <c r="B169" s="145"/>
      <c r="D169" s="146" t="s">
        <v>77</v>
      </c>
      <c r="E169" s="154" t="s">
        <v>171</v>
      </c>
      <c r="F169" s="154" t="s">
        <v>208</v>
      </c>
      <c r="I169" s="148"/>
      <c r="J169" s="155">
        <f>BK169</f>
        <v>0</v>
      </c>
      <c r="L169" s="145"/>
      <c r="M169" s="149"/>
      <c r="P169" s="150">
        <f>SUM(P170:P175)</f>
        <v>0</v>
      </c>
      <c r="R169" s="150">
        <f>SUM(R170:R175)</f>
        <v>84.984604860000005</v>
      </c>
      <c r="T169" s="151">
        <f>SUM(T170:T175)</f>
        <v>0</v>
      </c>
      <c r="AR169" s="146" t="s">
        <v>86</v>
      </c>
      <c r="AT169" s="152" t="s">
        <v>77</v>
      </c>
      <c r="AU169" s="152" t="s">
        <v>86</v>
      </c>
      <c r="AY169" s="146" t="s">
        <v>143</v>
      </c>
      <c r="BK169" s="153">
        <f>SUM(BK170:BK175)</f>
        <v>0</v>
      </c>
    </row>
    <row r="170" spans="2:65" s="1" customFormat="1" ht="24.2" customHeight="1" x14ac:dyDescent="0.2">
      <c r="B170" s="32"/>
      <c r="C170" s="156" t="s">
        <v>209</v>
      </c>
      <c r="D170" s="156" t="s">
        <v>145</v>
      </c>
      <c r="E170" s="157" t="s">
        <v>210</v>
      </c>
      <c r="F170" s="158" t="s">
        <v>211</v>
      </c>
      <c r="G170" s="159" t="s">
        <v>148</v>
      </c>
      <c r="H170" s="160">
        <v>119.071</v>
      </c>
      <c r="I170" s="161"/>
      <c r="J170" s="162">
        <f>ROUND(I170*H170,2)</f>
        <v>0</v>
      </c>
      <c r="K170" s="163"/>
      <c r="L170" s="32"/>
      <c r="M170" s="164" t="s">
        <v>1</v>
      </c>
      <c r="N170" s="130" t="s">
        <v>44</v>
      </c>
      <c r="P170" s="165">
        <f>O170*H170</f>
        <v>0</v>
      </c>
      <c r="Q170" s="165">
        <v>0.46166000000000001</v>
      </c>
      <c r="R170" s="165">
        <f>Q170*H170</f>
        <v>54.970317860000002</v>
      </c>
      <c r="S170" s="165">
        <v>0</v>
      </c>
      <c r="T170" s="166">
        <f>S170*H170</f>
        <v>0</v>
      </c>
      <c r="AR170" s="167" t="s">
        <v>149</v>
      </c>
      <c r="AT170" s="167" t="s">
        <v>145</v>
      </c>
      <c r="AU170" s="167" t="s">
        <v>100</v>
      </c>
      <c r="AY170" s="15" t="s">
        <v>143</v>
      </c>
      <c r="BE170" s="93">
        <f>IF(N170="základná",J170,0)</f>
        <v>0</v>
      </c>
      <c r="BF170" s="93">
        <f>IF(N170="znížená",J170,0)</f>
        <v>0</v>
      </c>
      <c r="BG170" s="93">
        <f>IF(N170="zákl. prenesená",J170,0)</f>
        <v>0</v>
      </c>
      <c r="BH170" s="93">
        <f>IF(N170="zníž. prenesená",J170,0)</f>
        <v>0</v>
      </c>
      <c r="BI170" s="93">
        <f>IF(N170="nulová",J170,0)</f>
        <v>0</v>
      </c>
      <c r="BJ170" s="15" t="s">
        <v>100</v>
      </c>
      <c r="BK170" s="93">
        <f>ROUND(I170*H170,2)</f>
        <v>0</v>
      </c>
      <c r="BL170" s="15" t="s">
        <v>149</v>
      </c>
      <c r="BM170" s="167" t="s">
        <v>212</v>
      </c>
    </row>
    <row r="171" spans="2:65" s="12" customFormat="1" x14ac:dyDescent="0.2">
      <c r="B171" s="168"/>
      <c r="D171" s="169" t="s">
        <v>151</v>
      </c>
      <c r="E171" s="170" t="s">
        <v>1</v>
      </c>
      <c r="F171" s="171" t="s">
        <v>101</v>
      </c>
      <c r="H171" s="172">
        <v>119.071</v>
      </c>
      <c r="I171" s="173"/>
      <c r="L171" s="168"/>
      <c r="M171" s="174"/>
      <c r="T171" s="175"/>
      <c r="AT171" s="170" t="s">
        <v>151</v>
      </c>
      <c r="AU171" s="170" t="s">
        <v>100</v>
      </c>
      <c r="AV171" s="12" t="s">
        <v>100</v>
      </c>
      <c r="AW171" s="12" t="s">
        <v>33</v>
      </c>
      <c r="AX171" s="12" t="s">
        <v>86</v>
      </c>
      <c r="AY171" s="170" t="s">
        <v>143</v>
      </c>
    </row>
    <row r="172" spans="2:65" s="1" customFormat="1" ht="44.25" customHeight="1" x14ac:dyDescent="0.2">
      <c r="B172" s="32"/>
      <c r="C172" s="156" t="s">
        <v>213</v>
      </c>
      <c r="D172" s="156" t="s">
        <v>145</v>
      </c>
      <c r="E172" s="157" t="s">
        <v>214</v>
      </c>
      <c r="F172" s="158" t="s">
        <v>215</v>
      </c>
      <c r="G172" s="159" t="s">
        <v>148</v>
      </c>
      <c r="H172" s="160">
        <v>119.071</v>
      </c>
      <c r="I172" s="161"/>
      <c r="J172" s="162">
        <f>ROUND(I172*H172,2)</f>
        <v>0</v>
      </c>
      <c r="K172" s="163"/>
      <c r="L172" s="32"/>
      <c r="M172" s="164" t="s">
        <v>1</v>
      </c>
      <c r="N172" s="130" t="s">
        <v>44</v>
      </c>
      <c r="P172" s="165">
        <f>O172*H172</f>
        <v>0</v>
      </c>
      <c r="Q172" s="165">
        <v>0.112</v>
      </c>
      <c r="R172" s="165">
        <f>Q172*H172</f>
        <v>13.335952000000001</v>
      </c>
      <c r="S172" s="165">
        <v>0</v>
      </c>
      <c r="T172" s="166">
        <f>S172*H172</f>
        <v>0</v>
      </c>
      <c r="AR172" s="167" t="s">
        <v>149</v>
      </c>
      <c r="AT172" s="167" t="s">
        <v>145</v>
      </c>
      <c r="AU172" s="167" t="s">
        <v>100</v>
      </c>
      <c r="AY172" s="15" t="s">
        <v>143</v>
      </c>
      <c r="BE172" s="93">
        <f>IF(N172="základná",J172,0)</f>
        <v>0</v>
      </c>
      <c r="BF172" s="93">
        <f>IF(N172="znížená",J172,0)</f>
        <v>0</v>
      </c>
      <c r="BG172" s="93">
        <f>IF(N172="zákl. prenesená",J172,0)</f>
        <v>0</v>
      </c>
      <c r="BH172" s="93">
        <f>IF(N172="zníž. prenesená",J172,0)</f>
        <v>0</v>
      </c>
      <c r="BI172" s="93">
        <f>IF(N172="nulová",J172,0)</f>
        <v>0</v>
      </c>
      <c r="BJ172" s="15" t="s">
        <v>100</v>
      </c>
      <c r="BK172" s="93">
        <f>ROUND(I172*H172,2)</f>
        <v>0</v>
      </c>
      <c r="BL172" s="15" t="s">
        <v>149</v>
      </c>
      <c r="BM172" s="167" t="s">
        <v>216</v>
      </c>
    </row>
    <row r="173" spans="2:65" s="12" customFormat="1" x14ac:dyDescent="0.2">
      <c r="B173" s="168"/>
      <c r="D173" s="169" t="s">
        <v>151</v>
      </c>
      <c r="E173" s="170" t="s">
        <v>1</v>
      </c>
      <c r="F173" s="171" t="s">
        <v>101</v>
      </c>
      <c r="H173" s="172">
        <v>119.071</v>
      </c>
      <c r="I173" s="173"/>
      <c r="L173" s="168"/>
      <c r="M173" s="174"/>
      <c r="T173" s="175"/>
      <c r="AT173" s="170" t="s">
        <v>151</v>
      </c>
      <c r="AU173" s="170" t="s">
        <v>100</v>
      </c>
      <c r="AV173" s="12" t="s">
        <v>100</v>
      </c>
      <c r="AW173" s="12" t="s">
        <v>33</v>
      </c>
      <c r="AX173" s="12" t="s">
        <v>86</v>
      </c>
      <c r="AY173" s="170" t="s">
        <v>143</v>
      </c>
    </row>
    <row r="174" spans="2:65" s="1" customFormat="1" ht="24.2" customHeight="1" x14ac:dyDescent="0.2">
      <c r="B174" s="32"/>
      <c r="C174" s="183" t="s">
        <v>217</v>
      </c>
      <c r="D174" s="183" t="s">
        <v>218</v>
      </c>
      <c r="E174" s="184" t="s">
        <v>219</v>
      </c>
      <c r="F174" s="185" t="s">
        <v>220</v>
      </c>
      <c r="G174" s="186" t="s">
        <v>148</v>
      </c>
      <c r="H174" s="187">
        <v>125.02500000000001</v>
      </c>
      <c r="I174" s="188"/>
      <c r="J174" s="189">
        <f>ROUND(I174*H174,2)</f>
        <v>0</v>
      </c>
      <c r="K174" s="190"/>
      <c r="L174" s="191"/>
      <c r="M174" s="192" t="s">
        <v>1</v>
      </c>
      <c r="N174" s="193" t="s">
        <v>44</v>
      </c>
      <c r="P174" s="165">
        <f>O174*H174</f>
        <v>0</v>
      </c>
      <c r="Q174" s="165">
        <v>0.13339999999999999</v>
      </c>
      <c r="R174" s="165">
        <f>Q174*H174</f>
        <v>16.678335000000001</v>
      </c>
      <c r="S174" s="165">
        <v>0</v>
      </c>
      <c r="T174" s="166">
        <f>S174*H174</f>
        <v>0</v>
      </c>
      <c r="AR174" s="167" t="s">
        <v>184</v>
      </c>
      <c r="AT174" s="167" t="s">
        <v>218</v>
      </c>
      <c r="AU174" s="167" t="s">
        <v>100</v>
      </c>
      <c r="AY174" s="15" t="s">
        <v>143</v>
      </c>
      <c r="BE174" s="93">
        <f>IF(N174="základná",J174,0)</f>
        <v>0</v>
      </c>
      <c r="BF174" s="93">
        <f>IF(N174="znížená",J174,0)</f>
        <v>0</v>
      </c>
      <c r="BG174" s="93">
        <f>IF(N174="zákl. prenesená",J174,0)</f>
        <v>0</v>
      </c>
      <c r="BH174" s="93">
        <f>IF(N174="zníž. prenesená",J174,0)</f>
        <v>0</v>
      </c>
      <c r="BI174" s="93">
        <f>IF(N174="nulová",J174,0)</f>
        <v>0</v>
      </c>
      <c r="BJ174" s="15" t="s">
        <v>100</v>
      </c>
      <c r="BK174" s="93">
        <f>ROUND(I174*H174,2)</f>
        <v>0</v>
      </c>
      <c r="BL174" s="15" t="s">
        <v>149</v>
      </c>
      <c r="BM174" s="167" t="s">
        <v>221</v>
      </c>
    </row>
    <row r="175" spans="2:65" s="12" customFormat="1" x14ac:dyDescent="0.2">
      <c r="B175" s="168"/>
      <c r="D175" s="169" t="s">
        <v>151</v>
      </c>
      <c r="F175" s="171" t="s">
        <v>222</v>
      </c>
      <c r="H175" s="172">
        <v>125.02500000000001</v>
      </c>
      <c r="I175" s="173"/>
      <c r="L175" s="168"/>
      <c r="M175" s="174"/>
      <c r="T175" s="175"/>
      <c r="AT175" s="170" t="s">
        <v>151</v>
      </c>
      <c r="AU175" s="170" t="s">
        <v>100</v>
      </c>
      <c r="AV175" s="12" t="s">
        <v>100</v>
      </c>
      <c r="AW175" s="12" t="s">
        <v>4</v>
      </c>
      <c r="AX175" s="12" t="s">
        <v>86</v>
      </c>
      <c r="AY175" s="170" t="s">
        <v>143</v>
      </c>
    </row>
    <row r="176" spans="2:65" s="11" customFormat="1" ht="22.9" customHeight="1" x14ac:dyDescent="0.2">
      <c r="B176" s="145"/>
      <c r="D176" s="146" t="s">
        <v>77</v>
      </c>
      <c r="E176" s="154" t="s">
        <v>184</v>
      </c>
      <c r="F176" s="154" t="s">
        <v>223</v>
      </c>
      <c r="I176" s="148"/>
      <c r="J176" s="155">
        <f>BK176</f>
        <v>0</v>
      </c>
      <c r="L176" s="145"/>
      <c r="M176" s="149"/>
      <c r="P176" s="150">
        <f>SUM(P177:P179)</f>
        <v>0</v>
      </c>
      <c r="R176" s="150">
        <f>SUM(R177:R179)</f>
        <v>0.11700000000000001</v>
      </c>
      <c r="T176" s="151">
        <f>SUM(T177:T179)</f>
        <v>0.18</v>
      </c>
      <c r="AR176" s="146" t="s">
        <v>86</v>
      </c>
      <c r="AT176" s="152" t="s">
        <v>77</v>
      </c>
      <c r="AU176" s="152" t="s">
        <v>86</v>
      </c>
      <c r="AY176" s="146" t="s">
        <v>143</v>
      </c>
      <c r="BK176" s="153">
        <f>SUM(BK177:BK179)</f>
        <v>0</v>
      </c>
    </row>
    <row r="177" spans="2:65" s="1" customFormat="1" ht="37.9" customHeight="1" x14ac:dyDescent="0.2">
      <c r="B177" s="32"/>
      <c r="C177" s="156" t="s">
        <v>224</v>
      </c>
      <c r="D177" s="156" t="s">
        <v>145</v>
      </c>
      <c r="E177" s="157" t="s">
        <v>225</v>
      </c>
      <c r="F177" s="158" t="s">
        <v>226</v>
      </c>
      <c r="G177" s="159" t="s">
        <v>227</v>
      </c>
      <c r="H177" s="160">
        <v>1</v>
      </c>
      <c r="I177" s="161"/>
      <c r="J177" s="162">
        <f>ROUND(I177*H177,2)</f>
        <v>0</v>
      </c>
      <c r="K177" s="163"/>
      <c r="L177" s="32"/>
      <c r="M177" s="164" t="s">
        <v>1</v>
      </c>
      <c r="N177" s="130" t="s">
        <v>44</v>
      </c>
      <c r="P177" s="165">
        <f>O177*H177</f>
        <v>0</v>
      </c>
      <c r="Q177" s="165">
        <v>0.1</v>
      </c>
      <c r="R177" s="165">
        <f>Q177*H177</f>
        <v>0.1</v>
      </c>
      <c r="S177" s="165">
        <v>0</v>
      </c>
      <c r="T177" s="166">
        <f>S177*H177</f>
        <v>0</v>
      </c>
      <c r="AR177" s="167" t="s">
        <v>149</v>
      </c>
      <c r="AT177" s="167" t="s">
        <v>145</v>
      </c>
      <c r="AU177" s="167" t="s">
        <v>100</v>
      </c>
      <c r="AY177" s="15" t="s">
        <v>143</v>
      </c>
      <c r="BE177" s="93">
        <f>IF(N177="základná",J177,0)</f>
        <v>0</v>
      </c>
      <c r="BF177" s="93">
        <f>IF(N177="znížená",J177,0)</f>
        <v>0</v>
      </c>
      <c r="BG177" s="93">
        <f>IF(N177="zákl. prenesená",J177,0)</f>
        <v>0</v>
      </c>
      <c r="BH177" s="93">
        <f>IF(N177="zníž. prenesená",J177,0)</f>
        <v>0</v>
      </c>
      <c r="BI177" s="93">
        <f>IF(N177="nulová",J177,0)</f>
        <v>0</v>
      </c>
      <c r="BJ177" s="15" t="s">
        <v>100</v>
      </c>
      <c r="BK177" s="93">
        <f>ROUND(I177*H177,2)</f>
        <v>0</v>
      </c>
      <c r="BL177" s="15" t="s">
        <v>149</v>
      </c>
      <c r="BM177" s="167" t="s">
        <v>228</v>
      </c>
    </row>
    <row r="178" spans="2:65" s="1" customFormat="1" ht="37.9" customHeight="1" x14ac:dyDescent="0.2">
      <c r="B178" s="32"/>
      <c r="C178" s="156" t="s">
        <v>229</v>
      </c>
      <c r="D178" s="156" t="s">
        <v>145</v>
      </c>
      <c r="E178" s="157" t="s">
        <v>230</v>
      </c>
      <c r="F178" s="158" t="s">
        <v>231</v>
      </c>
      <c r="G178" s="159" t="s">
        <v>227</v>
      </c>
      <c r="H178" s="160">
        <v>1</v>
      </c>
      <c r="I178" s="161"/>
      <c r="J178" s="162">
        <f>ROUND(I178*H178,2)</f>
        <v>0</v>
      </c>
      <c r="K178" s="163"/>
      <c r="L178" s="32"/>
      <c r="M178" s="164" t="s">
        <v>1</v>
      </c>
      <c r="N178" s="130" t="s">
        <v>44</v>
      </c>
      <c r="P178" s="165">
        <f>O178*H178</f>
        <v>0</v>
      </c>
      <c r="Q178" s="165">
        <v>0</v>
      </c>
      <c r="R178" s="165">
        <f>Q178*H178</f>
        <v>0</v>
      </c>
      <c r="S178" s="165">
        <v>0.1</v>
      </c>
      <c r="T178" s="166">
        <f>S178*H178</f>
        <v>0.1</v>
      </c>
      <c r="AR178" s="167" t="s">
        <v>149</v>
      </c>
      <c r="AT178" s="167" t="s">
        <v>145</v>
      </c>
      <c r="AU178" s="167" t="s">
        <v>100</v>
      </c>
      <c r="AY178" s="15" t="s">
        <v>143</v>
      </c>
      <c r="BE178" s="93">
        <f>IF(N178="základná",J178,0)</f>
        <v>0</v>
      </c>
      <c r="BF178" s="93">
        <f>IF(N178="znížená",J178,0)</f>
        <v>0</v>
      </c>
      <c r="BG178" s="93">
        <f>IF(N178="zákl. prenesená",J178,0)</f>
        <v>0</v>
      </c>
      <c r="BH178" s="93">
        <f>IF(N178="zníž. prenesená",J178,0)</f>
        <v>0</v>
      </c>
      <c r="BI178" s="93">
        <f>IF(N178="nulová",J178,0)</f>
        <v>0</v>
      </c>
      <c r="BJ178" s="15" t="s">
        <v>100</v>
      </c>
      <c r="BK178" s="93">
        <f>ROUND(I178*H178,2)</f>
        <v>0</v>
      </c>
      <c r="BL178" s="15" t="s">
        <v>149</v>
      </c>
      <c r="BM178" s="167" t="s">
        <v>232</v>
      </c>
    </row>
    <row r="179" spans="2:65" s="1" customFormat="1" ht="24.2" customHeight="1" x14ac:dyDescent="0.2">
      <c r="B179" s="32"/>
      <c r="C179" s="156" t="s">
        <v>233</v>
      </c>
      <c r="D179" s="156" t="s">
        <v>145</v>
      </c>
      <c r="E179" s="157" t="s">
        <v>234</v>
      </c>
      <c r="F179" s="158" t="s">
        <v>235</v>
      </c>
      <c r="G179" s="159" t="s">
        <v>227</v>
      </c>
      <c r="H179" s="160">
        <v>1</v>
      </c>
      <c r="I179" s="161"/>
      <c r="J179" s="162">
        <f>ROUND(I179*H179,2)</f>
        <v>0</v>
      </c>
      <c r="K179" s="163"/>
      <c r="L179" s="32"/>
      <c r="M179" s="164" t="s">
        <v>1</v>
      </c>
      <c r="N179" s="130" t="s">
        <v>44</v>
      </c>
      <c r="P179" s="165">
        <f>O179*H179</f>
        <v>0</v>
      </c>
      <c r="Q179" s="165">
        <v>1.7000000000000001E-2</v>
      </c>
      <c r="R179" s="165">
        <f>Q179*H179</f>
        <v>1.7000000000000001E-2</v>
      </c>
      <c r="S179" s="165">
        <v>0.08</v>
      </c>
      <c r="T179" s="166">
        <f>S179*H179</f>
        <v>0.08</v>
      </c>
      <c r="AR179" s="167" t="s">
        <v>149</v>
      </c>
      <c r="AT179" s="167" t="s">
        <v>145</v>
      </c>
      <c r="AU179" s="167" t="s">
        <v>100</v>
      </c>
      <c r="AY179" s="15" t="s">
        <v>143</v>
      </c>
      <c r="BE179" s="93">
        <f>IF(N179="základná",J179,0)</f>
        <v>0</v>
      </c>
      <c r="BF179" s="93">
        <f>IF(N179="znížená",J179,0)</f>
        <v>0</v>
      </c>
      <c r="BG179" s="93">
        <f>IF(N179="zákl. prenesená",J179,0)</f>
        <v>0</v>
      </c>
      <c r="BH179" s="93">
        <f>IF(N179="zníž. prenesená",J179,0)</f>
        <v>0</v>
      </c>
      <c r="BI179" s="93">
        <f>IF(N179="nulová",J179,0)</f>
        <v>0</v>
      </c>
      <c r="BJ179" s="15" t="s">
        <v>100</v>
      </c>
      <c r="BK179" s="93">
        <f>ROUND(I179*H179,2)</f>
        <v>0</v>
      </c>
      <c r="BL179" s="15" t="s">
        <v>149</v>
      </c>
      <c r="BM179" s="167" t="s">
        <v>236</v>
      </c>
    </row>
    <row r="180" spans="2:65" s="11" customFormat="1" ht="22.9" customHeight="1" x14ac:dyDescent="0.2">
      <c r="B180" s="145"/>
      <c r="D180" s="146" t="s">
        <v>77</v>
      </c>
      <c r="E180" s="154" t="s">
        <v>188</v>
      </c>
      <c r="F180" s="154" t="s">
        <v>237</v>
      </c>
      <c r="I180" s="148"/>
      <c r="J180" s="155">
        <f>BK180</f>
        <v>0</v>
      </c>
      <c r="L180" s="145"/>
      <c r="M180" s="149"/>
      <c r="P180" s="150">
        <f>SUM(P181:P195)</f>
        <v>0</v>
      </c>
      <c r="R180" s="150">
        <f>SUM(R181:R195)</f>
        <v>2.8356165000000004</v>
      </c>
      <c r="T180" s="151">
        <f>SUM(T181:T195)</f>
        <v>0</v>
      </c>
      <c r="AR180" s="146" t="s">
        <v>86</v>
      </c>
      <c r="AT180" s="152" t="s">
        <v>77</v>
      </c>
      <c r="AU180" s="152" t="s">
        <v>86</v>
      </c>
      <c r="AY180" s="146" t="s">
        <v>143</v>
      </c>
      <c r="BK180" s="153">
        <f>SUM(BK181:BK195)</f>
        <v>0</v>
      </c>
    </row>
    <row r="181" spans="2:65" s="1" customFormat="1" ht="37.9" customHeight="1" x14ac:dyDescent="0.2">
      <c r="B181" s="32"/>
      <c r="C181" s="156" t="s">
        <v>238</v>
      </c>
      <c r="D181" s="156" t="s">
        <v>145</v>
      </c>
      <c r="E181" s="157" t="s">
        <v>239</v>
      </c>
      <c r="F181" s="158" t="s">
        <v>240</v>
      </c>
      <c r="G181" s="159" t="s">
        <v>157</v>
      </c>
      <c r="H181" s="160">
        <v>22.05</v>
      </c>
      <c r="I181" s="161"/>
      <c r="J181" s="162">
        <f>ROUND(I181*H181,2)</f>
        <v>0</v>
      </c>
      <c r="K181" s="163"/>
      <c r="L181" s="32"/>
      <c r="M181" s="164" t="s">
        <v>1</v>
      </c>
      <c r="N181" s="130" t="s">
        <v>44</v>
      </c>
      <c r="P181" s="165">
        <f>O181*H181</f>
        <v>0</v>
      </c>
      <c r="Q181" s="165">
        <v>9.8530000000000006E-2</v>
      </c>
      <c r="R181" s="165">
        <f>Q181*H181</f>
        <v>2.1725865000000004</v>
      </c>
      <c r="S181" s="165">
        <v>0</v>
      </c>
      <c r="T181" s="166">
        <f>S181*H181</f>
        <v>0</v>
      </c>
      <c r="AR181" s="167" t="s">
        <v>149</v>
      </c>
      <c r="AT181" s="167" t="s">
        <v>145</v>
      </c>
      <c r="AU181" s="167" t="s">
        <v>100</v>
      </c>
      <c r="AY181" s="15" t="s">
        <v>143</v>
      </c>
      <c r="BE181" s="93">
        <f>IF(N181="základná",J181,0)</f>
        <v>0</v>
      </c>
      <c r="BF181" s="93">
        <f>IF(N181="znížená",J181,0)</f>
        <v>0</v>
      </c>
      <c r="BG181" s="93">
        <f>IF(N181="zákl. prenesená",J181,0)</f>
        <v>0</v>
      </c>
      <c r="BH181" s="93">
        <f>IF(N181="zníž. prenesená",J181,0)</f>
        <v>0</v>
      </c>
      <c r="BI181" s="93">
        <f>IF(N181="nulová",J181,0)</f>
        <v>0</v>
      </c>
      <c r="BJ181" s="15" t="s">
        <v>100</v>
      </c>
      <c r="BK181" s="93">
        <f>ROUND(I181*H181,2)</f>
        <v>0</v>
      </c>
      <c r="BL181" s="15" t="s">
        <v>149</v>
      </c>
      <c r="BM181" s="167" t="s">
        <v>241</v>
      </c>
    </row>
    <row r="182" spans="2:65" s="12" customFormat="1" x14ac:dyDescent="0.2">
      <c r="B182" s="168"/>
      <c r="D182" s="169" t="s">
        <v>151</v>
      </c>
      <c r="E182" s="170" t="s">
        <v>1</v>
      </c>
      <c r="F182" s="171" t="s">
        <v>242</v>
      </c>
      <c r="H182" s="172">
        <v>22.05</v>
      </c>
      <c r="I182" s="173"/>
      <c r="L182" s="168"/>
      <c r="M182" s="174"/>
      <c r="T182" s="175"/>
      <c r="AT182" s="170" t="s">
        <v>151</v>
      </c>
      <c r="AU182" s="170" t="s">
        <v>100</v>
      </c>
      <c r="AV182" s="12" t="s">
        <v>100</v>
      </c>
      <c r="AW182" s="12" t="s">
        <v>33</v>
      </c>
      <c r="AX182" s="12" t="s">
        <v>78</v>
      </c>
      <c r="AY182" s="170" t="s">
        <v>143</v>
      </c>
    </row>
    <row r="183" spans="2:65" s="13" customFormat="1" x14ac:dyDescent="0.2">
      <c r="B183" s="176"/>
      <c r="D183" s="169" t="s">
        <v>151</v>
      </c>
      <c r="E183" s="177" t="s">
        <v>1</v>
      </c>
      <c r="F183" s="178" t="s">
        <v>154</v>
      </c>
      <c r="H183" s="179">
        <v>22.05</v>
      </c>
      <c r="I183" s="180"/>
      <c r="L183" s="176"/>
      <c r="M183" s="181"/>
      <c r="T183" s="182"/>
      <c r="AT183" s="177" t="s">
        <v>151</v>
      </c>
      <c r="AU183" s="177" t="s">
        <v>100</v>
      </c>
      <c r="AV183" s="13" t="s">
        <v>149</v>
      </c>
      <c r="AW183" s="13" t="s">
        <v>33</v>
      </c>
      <c r="AX183" s="13" t="s">
        <v>86</v>
      </c>
      <c r="AY183" s="177" t="s">
        <v>143</v>
      </c>
    </row>
    <row r="184" spans="2:65" s="1" customFormat="1" ht="21.75" customHeight="1" x14ac:dyDescent="0.2">
      <c r="B184" s="32"/>
      <c r="C184" s="183" t="s">
        <v>7</v>
      </c>
      <c r="D184" s="183" t="s">
        <v>218</v>
      </c>
      <c r="E184" s="184" t="s">
        <v>243</v>
      </c>
      <c r="F184" s="185" t="s">
        <v>244</v>
      </c>
      <c r="G184" s="186" t="s">
        <v>227</v>
      </c>
      <c r="H184" s="187">
        <v>24.704999999999998</v>
      </c>
      <c r="I184" s="188"/>
      <c r="J184" s="189">
        <f>ROUND(I184*H184,2)</f>
        <v>0</v>
      </c>
      <c r="K184" s="190"/>
      <c r="L184" s="191"/>
      <c r="M184" s="192" t="s">
        <v>1</v>
      </c>
      <c r="N184" s="193" t="s">
        <v>44</v>
      </c>
      <c r="P184" s="165">
        <f>O184*H184</f>
        <v>0</v>
      </c>
      <c r="Q184" s="165">
        <v>2.3E-2</v>
      </c>
      <c r="R184" s="165">
        <f>Q184*H184</f>
        <v>0.56821499999999991</v>
      </c>
      <c r="S184" s="165">
        <v>0</v>
      </c>
      <c r="T184" s="166">
        <f>S184*H184</f>
        <v>0</v>
      </c>
      <c r="AR184" s="167" t="s">
        <v>184</v>
      </c>
      <c r="AT184" s="167" t="s">
        <v>218</v>
      </c>
      <c r="AU184" s="167" t="s">
        <v>100</v>
      </c>
      <c r="AY184" s="15" t="s">
        <v>143</v>
      </c>
      <c r="BE184" s="93">
        <f>IF(N184="základná",J184,0)</f>
        <v>0</v>
      </c>
      <c r="BF184" s="93">
        <f>IF(N184="znížená",J184,0)</f>
        <v>0</v>
      </c>
      <c r="BG184" s="93">
        <f>IF(N184="zákl. prenesená",J184,0)</f>
        <v>0</v>
      </c>
      <c r="BH184" s="93">
        <f>IF(N184="zníž. prenesená",J184,0)</f>
        <v>0</v>
      </c>
      <c r="BI184" s="93">
        <f>IF(N184="nulová",J184,0)</f>
        <v>0</v>
      </c>
      <c r="BJ184" s="15" t="s">
        <v>100</v>
      </c>
      <c r="BK184" s="93">
        <f>ROUND(I184*H184,2)</f>
        <v>0</v>
      </c>
      <c r="BL184" s="15" t="s">
        <v>149</v>
      </c>
      <c r="BM184" s="167" t="s">
        <v>245</v>
      </c>
    </row>
    <row r="185" spans="2:65" s="12" customFormat="1" ht="22.5" x14ac:dyDescent="0.2">
      <c r="B185" s="168"/>
      <c r="D185" s="169" t="s">
        <v>151</v>
      </c>
      <c r="F185" s="171" t="s">
        <v>246</v>
      </c>
      <c r="H185" s="172">
        <v>24.704999999999998</v>
      </c>
      <c r="I185" s="173"/>
      <c r="L185" s="168"/>
      <c r="M185" s="174"/>
      <c r="T185" s="175"/>
      <c r="AT185" s="170" t="s">
        <v>151</v>
      </c>
      <c r="AU185" s="170" t="s">
        <v>100</v>
      </c>
      <c r="AV185" s="12" t="s">
        <v>100</v>
      </c>
      <c r="AW185" s="12" t="s">
        <v>4</v>
      </c>
      <c r="AX185" s="12" t="s">
        <v>86</v>
      </c>
      <c r="AY185" s="170" t="s">
        <v>143</v>
      </c>
    </row>
    <row r="186" spans="2:65" s="1" customFormat="1" ht="24.2" customHeight="1" x14ac:dyDescent="0.2">
      <c r="B186" s="32"/>
      <c r="C186" s="156" t="s">
        <v>247</v>
      </c>
      <c r="D186" s="156" t="s">
        <v>145</v>
      </c>
      <c r="E186" s="157" t="s">
        <v>248</v>
      </c>
      <c r="F186" s="158" t="s">
        <v>249</v>
      </c>
      <c r="G186" s="159" t="s">
        <v>157</v>
      </c>
      <c r="H186" s="160">
        <v>22.05</v>
      </c>
      <c r="I186" s="161"/>
      <c r="J186" s="162">
        <f>ROUND(I186*H186,2)</f>
        <v>0</v>
      </c>
      <c r="K186" s="163"/>
      <c r="L186" s="32"/>
      <c r="M186" s="164" t="s">
        <v>1</v>
      </c>
      <c r="N186" s="130" t="s">
        <v>44</v>
      </c>
      <c r="P186" s="165">
        <f>O186*H186</f>
        <v>0</v>
      </c>
      <c r="Q186" s="165">
        <v>4.3E-3</v>
      </c>
      <c r="R186" s="165">
        <f>Q186*H186</f>
        <v>9.4814999999999997E-2</v>
      </c>
      <c r="S186" s="165">
        <v>0</v>
      </c>
      <c r="T186" s="166">
        <f>S186*H186</f>
        <v>0</v>
      </c>
      <c r="AR186" s="167" t="s">
        <v>149</v>
      </c>
      <c r="AT186" s="167" t="s">
        <v>145</v>
      </c>
      <c r="AU186" s="167" t="s">
        <v>100</v>
      </c>
      <c r="AY186" s="15" t="s">
        <v>143</v>
      </c>
      <c r="BE186" s="93">
        <f>IF(N186="základná",J186,0)</f>
        <v>0</v>
      </c>
      <c r="BF186" s="93">
        <f>IF(N186="znížená",J186,0)</f>
        <v>0</v>
      </c>
      <c r="BG186" s="93">
        <f>IF(N186="zákl. prenesená",J186,0)</f>
        <v>0</v>
      </c>
      <c r="BH186" s="93">
        <f>IF(N186="zníž. prenesená",J186,0)</f>
        <v>0</v>
      </c>
      <c r="BI186" s="93">
        <f>IF(N186="nulová",J186,0)</f>
        <v>0</v>
      </c>
      <c r="BJ186" s="15" t="s">
        <v>100</v>
      </c>
      <c r="BK186" s="93">
        <f>ROUND(I186*H186,2)</f>
        <v>0</v>
      </c>
      <c r="BL186" s="15" t="s">
        <v>149</v>
      </c>
      <c r="BM186" s="167" t="s">
        <v>250</v>
      </c>
    </row>
    <row r="187" spans="2:65" s="12" customFormat="1" x14ac:dyDescent="0.2">
      <c r="B187" s="168"/>
      <c r="D187" s="169" t="s">
        <v>151</v>
      </c>
      <c r="E187" s="170" t="s">
        <v>1</v>
      </c>
      <c r="F187" s="171" t="s">
        <v>251</v>
      </c>
      <c r="H187" s="172">
        <v>22.05</v>
      </c>
      <c r="I187" s="173"/>
      <c r="L187" s="168"/>
      <c r="M187" s="174"/>
      <c r="T187" s="175"/>
      <c r="AT187" s="170" t="s">
        <v>151</v>
      </c>
      <c r="AU187" s="170" t="s">
        <v>100</v>
      </c>
      <c r="AV187" s="12" t="s">
        <v>100</v>
      </c>
      <c r="AW187" s="12" t="s">
        <v>33</v>
      </c>
      <c r="AX187" s="12" t="s">
        <v>78</v>
      </c>
      <c r="AY187" s="170" t="s">
        <v>143</v>
      </c>
    </row>
    <row r="188" spans="2:65" s="13" customFormat="1" x14ac:dyDescent="0.2">
      <c r="B188" s="176"/>
      <c r="D188" s="169" t="s">
        <v>151</v>
      </c>
      <c r="E188" s="177" t="s">
        <v>1</v>
      </c>
      <c r="F188" s="178" t="s">
        <v>154</v>
      </c>
      <c r="H188" s="179">
        <v>22.05</v>
      </c>
      <c r="I188" s="180"/>
      <c r="L188" s="176"/>
      <c r="M188" s="181"/>
      <c r="T188" s="182"/>
      <c r="AT188" s="177" t="s">
        <v>151</v>
      </c>
      <c r="AU188" s="177" t="s">
        <v>100</v>
      </c>
      <c r="AV188" s="13" t="s">
        <v>149</v>
      </c>
      <c r="AW188" s="13" t="s">
        <v>33</v>
      </c>
      <c r="AX188" s="13" t="s">
        <v>86</v>
      </c>
      <c r="AY188" s="177" t="s">
        <v>143</v>
      </c>
    </row>
    <row r="189" spans="2:65" s="1" customFormat="1" ht="21.75" customHeight="1" x14ac:dyDescent="0.2">
      <c r="B189" s="32"/>
      <c r="C189" s="156" t="s">
        <v>252</v>
      </c>
      <c r="D189" s="156" t="s">
        <v>145</v>
      </c>
      <c r="E189" s="157" t="s">
        <v>253</v>
      </c>
      <c r="F189" s="158" t="s">
        <v>254</v>
      </c>
      <c r="G189" s="159" t="s">
        <v>200</v>
      </c>
      <c r="H189" s="160">
        <v>0.747</v>
      </c>
      <c r="I189" s="161"/>
      <c r="J189" s="162">
        <f>ROUND(I189*H189,2)</f>
        <v>0</v>
      </c>
      <c r="K189" s="163"/>
      <c r="L189" s="32"/>
      <c r="M189" s="164" t="s">
        <v>1</v>
      </c>
      <c r="N189" s="130" t="s">
        <v>44</v>
      </c>
      <c r="P189" s="165">
        <f>O189*H189</f>
        <v>0</v>
      </c>
      <c r="Q189" s="165">
        <v>0</v>
      </c>
      <c r="R189" s="165">
        <f>Q189*H189</f>
        <v>0</v>
      </c>
      <c r="S189" s="165">
        <v>0</v>
      </c>
      <c r="T189" s="166">
        <f>S189*H189</f>
        <v>0</v>
      </c>
      <c r="AR189" s="167" t="s">
        <v>149</v>
      </c>
      <c r="AT189" s="167" t="s">
        <v>145</v>
      </c>
      <c r="AU189" s="167" t="s">
        <v>100</v>
      </c>
      <c r="AY189" s="15" t="s">
        <v>143</v>
      </c>
      <c r="BE189" s="93">
        <f>IF(N189="základná",J189,0)</f>
        <v>0</v>
      </c>
      <c r="BF189" s="93">
        <f>IF(N189="znížená",J189,0)</f>
        <v>0</v>
      </c>
      <c r="BG189" s="93">
        <f>IF(N189="zákl. prenesená",J189,0)</f>
        <v>0</v>
      </c>
      <c r="BH189" s="93">
        <f>IF(N189="zníž. prenesená",J189,0)</f>
        <v>0</v>
      </c>
      <c r="BI189" s="93">
        <f>IF(N189="nulová",J189,0)</f>
        <v>0</v>
      </c>
      <c r="BJ189" s="15" t="s">
        <v>100</v>
      </c>
      <c r="BK189" s="93">
        <f>ROUND(I189*H189,2)</f>
        <v>0</v>
      </c>
      <c r="BL189" s="15" t="s">
        <v>149</v>
      </c>
      <c r="BM189" s="167" t="s">
        <v>255</v>
      </c>
    </row>
    <row r="190" spans="2:65" s="1" customFormat="1" ht="24.2" customHeight="1" x14ac:dyDescent="0.2">
      <c r="B190" s="32"/>
      <c r="C190" s="156" t="s">
        <v>256</v>
      </c>
      <c r="D190" s="156" t="s">
        <v>145</v>
      </c>
      <c r="E190" s="157" t="s">
        <v>257</v>
      </c>
      <c r="F190" s="158" t="s">
        <v>258</v>
      </c>
      <c r="G190" s="159" t="s">
        <v>200</v>
      </c>
      <c r="H190" s="160">
        <v>18.675000000000001</v>
      </c>
      <c r="I190" s="161"/>
      <c r="J190" s="162">
        <f>ROUND(I190*H190,2)</f>
        <v>0</v>
      </c>
      <c r="K190" s="163"/>
      <c r="L190" s="32"/>
      <c r="M190" s="164" t="s">
        <v>1</v>
      </c>
      <c r="N190" s="130" t="s">
        <v>44</v>
      </c>
      <c r="P190" s="165">
        <f>O190*H190</f>
        <v>0</v>
      </c>
      <c r="Q190" s="165">
        <v>0</v>
      </c>
      <c r="R190" s="165">
        <f>Q190*H190</f>
        <v>0</v>
      </c>
      <c r="S190" s="165">
        <v>0</v>
      </c>
      <c r="T190" s="166">
        <f>S190*H190</f>
        <v>0</v>
      </c>
      <c r="AR190" s="167" t="s">
        <v>149</v>
      </c>
      <c r="AT190" s="167" t="s">
        <v>145</v>
      </c>
      <c r="AU190" s="167" t="s">
        <v>100</v>
      </c>
      <c r="AY190" s="15" t="s">
        <v>143</v>
      </c>
      <c r="BE190" s="93">
        <f>IF(N190="základná",J190,0)</f>
        <v>0</v>
      </c>
      <c r="BF190" s="93">
        <f>IF(N190="znížená",J190,0)</f>
        <v>0</v>
      </c>
      <c r="BG190" s="93">
        <f>IF(N190="zákl. prenesená",J190,0)</f>
        <v>0</v>
      </c>
      <c r="BH190" s="93">
        <f>IF(N190="zníž. prenesená",J190,0)</f>
        <v>0</v>
      </c>
      <c r="BI190" s="93">
        <f>IF(N190="nulová",J190,0)</f>
        <v>0</v>
      </c>
      <c r="BJ190" s="15" t="s">
        <v>100</v>
      </c>
      <c r="BK190" s="93">
        <f>ROUND(I190*H190,2)</f>
        <v>0</v>
      </c>
      <c r="BL190" s="15" t="s">
        <v>149</v>
      </c>
      <c r="BM190" s="167" t="s">
        <v>259</v>
      </c>
    </row>
    <row r="191" spans="2:65" s="12" customFormat="1" x14ac:dyDescent="0.2">
      <c r="B191" s="168"/>
      <c r="D191" s="169" t="s">
        <v>151</v>
      </c>
      <c r="F191" s="171" t="s">
        <v>260</v>
      </c>
      <c r="H191" s="172">
        <v>18.675000000000001</v>
      </c>
      <c r="I191" s="173"/>
      <c r="L191" s="168"/>
      <c r="M191" s="174"/>
      <c r="T191" s="175"/>
      <c r="AT191" s="170" t="s">
        <v>151</v>
      </c>
      <c r="AU191" s="170" t="s">
        <v>100</v>
      </c>
      <c r="AV191" s="12" t="s">
        <v>100</v>
      </c>
      <c r="AW191" s="12" t="s">
        <v>4</v>
      </c>
      <c r="AX191" s="12" t="s">
        <v>86</v>
      </c>
      <c r="AY191" s="170" t="s">
        <v>143</v>
      </c>
    </row>
    <row r="192" spans="2:65" s="1" customFormat="1" ht="24.2" customHeight="1" x14ac:dyDescent="0.2">
      <c r="B192" s="32"/>
      <c r="C192" s="156" t="s">
        <v>261</v>
      </c>
      <c r="D192" s="156" t="s">
        <v>145</v>
      </c>
      <c r="E192" s="157" t="s">
        <v>262</v>
      </c>
      <c r="F192" s="158" t="s">
        <v>263</v>
      </c>
      <c r="G192" s="159" t="s">
        <v>200</v>
      </c>
      <c r="H192" s="160">
        <v>0.747</v>
      </c>
      <c r="I192" s="161"/>
      <c r="J192" s="162">
        <f>ROUND(I192*H192,2)</f>
        <v>0</v>
      </c>
      <c r="K192" s="163"/>
      <c r="L192" s="32"/>
      <c r="M192" s="164" t="s">
        <v>1</v>
      </c>
      <c r="N192" s="130" t="s">
        <v>44</v>
      </c>
      <c r="P192" s="165">
        <f>O192*H192</f>
        <v>0</v>
      </c>
      <c r="Q192" s="165">
        <v>0</v>
      </c>
      <c r="R192" s="165">
        <f>Q192*H192</f>
        <v>0</v>
      </c>
      <c r="S192" s="165">
        <v>0</v>
      </c>
      <c r="T192" s="166">
        <f>S192*H192</f>
        <v>0</v>
      </c>
      <c r="AR192" s="167" t="s">
        <v>149</v>
      </c>
      <c r="AT192" s="167" t="s">
        <v>145</v>
      </c>
      <c r="AU192" s="167" t="s">
        <v>100</v>
      </c>
      <c r="AY192" s="15" t="s">
        <v>143</v>
      </c>
      <c r="BE192" s="93">
        <f>IF(N192="základná",J192,0)</f>
        <v>0</v>
      </c>
      <c r="BF192" s="93">
        <f>IF(N192="znížená",J192,0)</f>
        <v>0</v>
      </c>
      <c r="BG192" s="93">
        <f>IF(N192="zákl. prenesená",J192,0)</f>
        <v>0</v>
      </c>
      <c r="BH192" s="93">
        <f>IF(N192="zníž. prenesená",J192,0)</f>
        <v>0</v>
      </c>
      <c r="BI192" s="93">
        <f>IF(N192="nulová",J192,0)</f>
        <v>0</v>
      </c>
      <c r="BJ192" s="15" t="s">
        <v>100</v>
      </c>
      <c r="BK192" s="93">
        <f>ROUND(I192*H192,2)</f>
        <v>0</v>
      </c>
      <c r="BL192" s="15" t="s">
        <v>149</v>
      </c>
      <c r="BM192" s="167" t="s">
        <v>264</v>
      </c>
    </row>
    <row r="193" spans="2:65" s="1" customFormat="1" ht="24.2" customHeight="1" x14ac:dyDescent="0.2">
      <c r="B193" s="32"/>
      <c r="C193" s="156" t="s">
        <v>265</v>
      </c>
      <c r="D193" s="156" t="s">
        <v>145</v>
      </c>
      <c r="E193" s="157" t="s">
        <v>266</v>
      </c>
      <c r="F193" s="158" t="s">
        <v>267</v>
      </c>
      <c r="G193" s="159" t="s">
        <v>200</v>
      </c>
      <c r="H193" s="160">
        <v>0.747</v>
      </c>
      <c r="I193" s="161"/>
      <c r="J193" s="162">
        <f>ROUND(I193*H193,2)</f>
        <v>0</v>
      </c>
      <c r="K193" s="163"/>
      <c r="L193" s="32"/>
      <c r="M193" s="164" t="s">
        <v>1</v>
      </c>
      <c r="N193" s="130" t="s">
        <v>44</v>
      </c>
      <c r="P193" s="165">
        <f>O193*H193</f>
        <v>0</v>
      </c>
      <c r="Q193" s="165">
        <v>0</v>
      </c>
      <c r="R193" s="165">
        <f>Q193*H193</f>
        <v>0</v>
      </c>
      <c r="S193" s="165">
        <v>0</v>
      </c>
      <c r="T193" s="166">
        <f>S193*H193</f>
        <v>0</v>
      </c>
      <c r="AR193" s="167" t="s">
        <v>149</v>
      </c>
      <c r="AT193" s="167" t="s">
        <v>145</v>
      </c>
      <c r="AU193" s="167" t="s">
        <v>100</v>
      </c>
      <c r="AY193" s="15" t="s">
        <v>143</v>
      </c>
      <c r="BE193" s="93">
        <f>IF(N193="základná",J193,0)</f>
        <v>0</v>
      </c>
      <c r="BF193" s="93">
        <f>IF(N193="znížená",J193,0)</f>
        <v>0</v>
      </c>
      <c r="BG193" s="93">
        <f>IF(N193="zákl. prenesená",J193,0)</f>
        <v>0</v>
      </c>
      <c r="BH193" s="93">
        <f>IF(N193="zníž. prenesená",J193,0)</f>
        <v>0</v>
      </c>
      <c r="BI193" s="93">
        <f>IF(N193="nulová",J193,0)</f>
        <v>0</v>
      </c>
      <c r="BJ193" s="15" t="s">
        <v>100</v>
      </c>
      <c r="BK193" s="93">
        <f>ROUND(I193*H193,2)</f>
        <v>0</v>
      </c>
      <c r="BL193" s="15" t="s">
        <v>149</v>
      </c>
      <c r="BM193" s="167" t="s">
        <v>268</v>
      </c>
    </row>
    <row r="194" spans="2:65" s="1" customFormat="1" ht="24.2" customHeight="1" x14ac:dyDescent="0.2">
      <c r="B194" s="32"/>
      <c r="C194" s="156" t="s">
        <v>269</v>
      </c>
      <c r="D194" s="156" t="s">
        <v>145</v>
      </c>
      <c r="E194" s="157" t="s">
        <v>270</v>
      </c>
      <c r="F194" s="158" t="s">
        <v>271</v>
      </c>
      <c r="G194" s="159" t="s">
        <v>200</v>
      </c>
      <c r="H194" s="160">
        <v>0.747</v>
      </c>
      <c r="I194" s="161"/>
      <c r="J194" s="162">
        <f>ROUND(I194*H194,2)</f>
        <v>0</v>
      </c>
      <c r="K194" s="163"/>
      <c r="L194" s="32"/>
      <c r="M194" s="164" t="s">
        <v>1</v>
      </c>
      <c r="N194" s="130" t="s">
        <v>44</v>
      </c>
      <c r="P194" s="165">
        <f>O194*H194</f>
        <v>0</v>
      </c>
      <c r="Q194" s="165">
        <v>0</v>
      </c>
      <c r="R194" s="165">
        <f>Q194*H194</f>
        <v>0</v>
      </c>
      <c r="S194" s="165">
        <v>0</v>
      </c>
      <c r="T194" s="166">
        <f>S194*H194</f>
        <v>0</v>
      </c>
      <c r="AR194" s="167" t="s">
        <v>149</v>
      </c>
      <c r="AT194" s="167" t="s">
        <v>145</v>
      </c>
      <c r="AU194" s="167" t="s">
        <v>100</v>
      </c>
      <c r="AY194" s="15" t="s">
        <v>143</v>
      </c>
      <c r="BE194" s="93">
        <f>IF(N194="základná",J194,0)</f>
        <v>0</v>
      </c>
      <c r="BF194" s="93">
        <f>IF(N194="znížená",J194,0)</f>
        <v>0</v>
      </c>
      <c r="BG194" s="93">
        <f>IF(N194="zákl. prenesená",J194,0)</f>
        <v>0</v>
      </c>
      <c r="BH194" s="93">
        <f>IF(N194="zníž. prenesená",J194,0)</f>
        <v>0</v>
      </c>
      <c r="BI194" s="93">
        <f>IF(N194="nulová",J194,0)</f>
        <v>0</v>
      </c>
      <c r="BJ194" s="15" t="s">
        <v>100</v>
      </c>
      <c r="BK194" s="93">
        <f>ROUND(I194*H194,2)</f>
        <v>0</v>
      </c>
      <c r="BL194" s="15" t="s">
        <v>149</v>
      </c>
      <c r="BM194" s="167" t="s">
        <v>272</v>
      </c>
    </row>
    <row r="195" spans="2:65" s="1" customFormat="1" ht="24.2" customHeight="1" x14ac:dyDescent="0.2">
      <c r="B195" s="32"/>
      <c r="C195" s="156" t="s">
        <v>273</v>
      </c>
      <c r="D195" s="156" t="s">
        <v>145</v>
      </c>
      <c r="E195" s="157" t="s">
        <v>274</v>
      </c>
      <c r="F195" s="158" t="s">
        <v>275</v>
      </c>
      <c r="G195" s="159" t="s">
        <v>200</v>
      </c>
      <c r="H195" s="160">
        <v>0.747</v>
      </c>
      <c r="I195" s="161"/>
      <c r="J195" s="162">
        <f>ROUND(I195*H195,2)</f>
        <v>0</v>
      </c>
      <c r="K195" s="163"/>
      <c r="L195" s="32"/>
      <c r="M195" s="164" t="s">
        <v>1</v>
      </c>
      <c r="N195" s="130" t="s">
        <v>44</v>
      </c>
      <c r="P195" s="165">
        <f>O195*H195</f>
        <v>0</v>
      </c>
      <c r="Q195" s="165">
        <v>0</v>
      </c>
      <c r="R195" s="165">
        <f>Q195*H195</f>
        <v>0</v>
      </c>
      <c r="S195" s="165">
        <v>0</v>
      </c>
      <c r="T195" s="166">
        <f>S195*H195</f>
        <v>0</v>
      </c>
      <c r="AR195" s="167" t="s">
        <v>149</v>
      </c>
      <c r="AT195" s="167" t="s">
        <v>145</v>
      </c>
      <c r="AU195" s="167" t="s">
        <v>100</v>
      </c>
      <c r="AY195" s="15" t="s">
        <v>143</v>
      </c>
      <c r="BE195" s="93">
        <f>IF(N195="základná",J195,0)</f>
        <v>0</v>
      </c>
      <c r="BF195" s="93">
        <f>IF(N195="znížená",J195,0)</f>
        <v>0</v>
      </c>
      <c r="BG195" s="93">
        <f>IF(N195="zákl. prenesená",J195,0)</f>
        <v>0</v>
      </c>
      <c r="BH195" s="93">
        <f>IF(N195="zníž. prenesená",J195,0)</f>
        <v>0</v>
      </c>
      <c r="BI195" s="93">
        <f>IF(N195="nulová",J195,0)</f>
        <v>0</v>
      </c>
      <c r="BJ195" s="15" t="s">
        <v>100</v>
      </c>
      <c r="BK195" s="93">
        <f>ROUND(I195*H195,2)</f>
        <v>0</v>
      </c>
      <c r="BL195" s="15" t="s">
        <v>149</v>
      </c>
      <c r="BM195" s="167" t="s">
        <v>276</v>
      </c>
    </row>
    <row r="196" spans="2:65" s="11" customFormat="1" ht="22.9" customHeight="1" x14ac:dyDescent="0.2">
      <c r="B196" s="145"/>
      <c r="D196" s="146" t="s">
        <v>77</v>
      </c>
      <c r="E196" s="154" t="s">
        <v>277</v>
      </c>
      <c r="F196" s="154" t="s">
        <v>278</v>
      </c>
      <c r="I196" s="148"/>
      <c r="J196" s="155">
        <f>BK196</f>
        <v>0</v>
      </c>
      <c r="L196" s="145"/>
      <c r="M196" s="149"/>
      <c r="P196" s="150">
        <f>P197</f>
        <v>0</v>
      </c>
      <c r="R196" s="150">
        <f>R197</f>
        <v>0</v>
      </c>
      <c r="T196" s="151">
        <f>T197</f>
        <v>0</v>
      </c>
      <c r="AR196" s="146" t="s">
        <v>86</v>
      </c>
      <c r="AT196" s="152" t="s">
        <v>77</v>
      </c>
      <c r="AU196" s="152" t="s">
        <v>86</v>
      </c>
      <c r="AY196" s="146" t="s">
        <v>143</v>
      </c>
      <c r="BK196" s="153">
        <f>BK197</f>
        <v>0</v>
      </c>
    </row>
    <row r="197" spans="2:65" s="1" customFormat="1" ht="33" customHeight="1" x14ac:dyDescent="0.2">
      <c r="B197" s="32"/>
      <c r="C197" s="156" t="s">
        <v>279</v>
      </c>
      <c r="D197" s="156" t="s">
        <v>145</v>
      </c>
      <c r="E197" s="157" t="s">
        <v>280</v>
      </c>
      <c r="F197" s="158" t="s">
        <v>281</v>
      </c>
      <c r="G197" s="159" t="s">
        <v>200</v>
      </c>
      <c r="H197" s="160">
        <v>87.936999999999998</v>
      </c>
      <c r="I197" s="161"/>
      <c r="J197" s="162">
        <f>ROUND(I197*H197,2)</f>
        <v>0</v>
      </c>
      <c r="K197" s="163"/>
      <c r="L197" s="32"/>
      <c r="M197" s="164" t="s">
        <v>1</v>
      </c>
      <c r="N197" s="130" t="s">
        <v>44</v>
      </c>
      <c r="P197" s="165">
        <f>O197*H197</f>
        <v>0</v>
      </c>
      <c r="Q197" s="165">
        <v>0</v>
      </c>
      <c r="R197" s="165">
        <f>Q197*H197</f>
        <v>0</v>
      </c>
      <c r="S197" s="165">
        <v>0</v>
      </c>
      <c r="T197" s="166">
        <f>S197*H197</f>
        <v>0</v>
      </c>
      <c r="AR197" s="167" t="s">
        <v>149</v>
      </c>
      <c r="AT197" s="167" t="s">
        <v>145</v>
      </c>
      <c r="AU197" s="167" t="s">
        <v>100</v>
      </c>
      <c r="AY197" s="15" t="s">
        <v>143</v>
      </c>
      <c r="BE197" s="93">
        <f>IF(N197="základná",J197,0)</f>
        <v>0</v>
      </c>
      <c r="BF197" s="93">
        <f>IF(N197="znížená",J197,0)</f>
        <v>0</v>
      </c>
      <c r="BG197" s="93">
        <f>IF(N197="zákl. prenesená",J197,0)</f>
        <v>0</v>
      </c>
      <c r="BH197" s="93">
        <f>IF(N197="zníž. prenesená",J197,0)</f>
        <v>0</v>
      </c>
      <c r="BI197" s="93">
        <f>IF(N197="nulová",J197,0)</f>
        <v>0</v>
      </c>
      <c r="BJ197" s="15" t="s">
        <v>100</v>
      </c>
      <c r="BK197" s="93">
        <f>ROUND(I197*H197,2)</f>
        <v>0</v>
      </c>
      <c r="BL197" s="15" t="s">
        <v>149</v>
      </c>
      <c r="BM197" s="167" t="s">
        <v>282</v>
      </c>
    </row>
    <row r="198" spans="2:65" s="11" customFormat="1" ht="25.9" customHeight="1" x14ac:dyDescent="0.2">
      <c r="B198" s="145"/>
      <c r="D198" s="146" t="s">
        <v>77</v>
      </c>
      <c r="E198" s="147" t="s">
        <v>283</v>
      </c>
      <c r="F198" s="147" t="s">
        <v>284</v>
      </c>
      <c r="I198" s="148"/>
      <c r="J198" s="128">
        <f>BK198</f>
        <v>0</v>
      </c>
      <c r="L198" s="145"/>
      <c r="M198" s="149"/>
      <c r="P198" s="150">
        <f>SUM(P199:P201)</f>
        <v>0</v>
      </c>
      <c r="R198" s="150">
        <f>SUM(R199:R201)</f>
        <v>0</v>
      </c>
      <c r="T198" s="151">
        <f>SUM(T199:T201)</f>
        <v>0</v>
      </c>
      <c r="AR198" s="146" t="s">
        <v>149</v>
      </c>
      <c r="AT198" s="152" t="s">
        <v>77</v>
      </c>
      <c r="AU198" s="152" t="s">
        <v>78</v>
      </c>
      <c r="AY198" s="146" t="s">
        <v>143</v>
      </c>
      <c r="BK198" s="153">
        <f>SUM(BK199:BK201)</f>
        <v>0</v>
      </c>
    </row>
    <row r="199" spans="2:65" s="1" customFormat="1" ht="37.9" customHeight="1" x14ac:dyDescent="0.2">
      <c r="B199" s="32"/>
      <c r="C199" s="156" t="s">
        <v>285</v>
      </c>
      <c r="D199" s="156" t="s">
        <v>145</v>
      </c>
      <c r="E199" s="157" t="s">
        <v>286</v>
      </c>
      <c r="F199" s="158" t="s">
        <v>287</v>
      </c>
      <c r="G199" s="159" t="s">
        <v>288</v>
      </c>
      <c r="H199" s="160">
        <v>35</v>
      </c>
      <c r="I199" s="161"/>
      <c r="J199" s="162">
        <f>ROUND(I199*H199,2)</f>
        <v>0</v>
      </c>
      <c r="K199" s="163"/>
      <c r="L199" s="32"/>
      <c r="M199" s="164" t="s">
        <v>1</v>
      </c>
      <c r="N199" s="130" t="s">
        <v>44</v>
      </c>
      <c r="P199" s="165">
        <f>O199*H199</f>
        <v>0</v>
      </c>
      <c r="Q199" s="165">
        <v>0</v>
      </c>
      <c r="R199" s="165">
        <f>Q199*H199</f>
        <v>0</v>
      </c>
      <c r="S199" s="165">
        <v>0</v>
      </c>
      <c r="T199" s="166">
        <f>S199*H199</f>
        <v>0</v>
      </c>
      <c r="AR199" s="167" t="s">
        <v>158</v>
      </c>
      <c r="AT199" s="167" t="s">
        <v>145</v>
      </c>
      <c r="AU199" s="167" t="s">
        <v>86</v>
      </c>
      <c r="AY199" s="15" t="s">
        <v>143</v>
      </c>
      <c r="BE199" s="93">
        <f>IF(N199="základná",J199,0)</f>
        <v>0</v>
      </c>
      <c r="BF199" s="93">
        <f>IF(N199="znížená",J199,0)</f>
        <v>0</v>
      </c>
      <c r="BG199" s="93">
        <f>IF(N199="zákl. prenesená",J199,0)</f>
        <v>0</v>
      </c>
      <c r="BH199" s="93">
        <f>IF(N199="zníž. prenesená",J199,0)</f>
        <v>0</v>
      </c>
      <c r="BI199" s="93">
        <f>IF(N199="nulová",J199,0)</f>
        <v>0</v>
      </c>
      <c r="BJ199" s="15" t="s">
        <v>100</v>
      </c>
      <c r="BK199" s="93">
        <f>ROUND(I199*H199,2)</f>
        <v>0</v>
      </c>
      <c r="BL199" s="15" t="s">
        <v>158</v>
      </c>
      <c r="BM199" s="167" t="s">
        <v>289</v>
      </c>
    </row>
    <row r="200" spans="2:65" s="12" customFormat="1" ht="33.75" x14ac:dyDescent="0.2">
      <c r="B200" s="168"/>
      <c r="D200" s="169" t="s">
        <v>151</v>
      </c>
      <c r="E200" s="170" t="s">
        <v>1</v>
      </c>
      <c r="F200" s="171" t="s">
        <v>290</v>
      </c>
      <c r="H200" s="172">
        <v>35</v>
      </c>
      <c r="I200" s="173"/>
      <c r="L200" s="168"/>
      <c r="M200" s="174"/>
      <c r="T200" s="175"/>
      <c r="AT200" s="170" t="s">
        <v>151</v>
      </c>
      <c r="AU200" s="170" t="s">
        <v>86</v>
      </c>
      <c r="AV200" s="12" t="s">
        <v>100</v>
      </c>
      <c r="AW200" s="12" t="s">
        <v>33</v>
      </c>
      <c r="AX200" s="12" t="s">
        <v>78</v>
      </c>
      <c r="AY200" s="170" t="s">
        <v>143</v>
      </c>
    </row>
    <row r="201" spans="2:65" s="13" customFormat="1" x14ac:dyDescent="0.2">
      <c r="B201" s="176"/>
      <c r="D201" s="169" t="s">
        <v>151</v>
      </c>
      <c r="E201" s="177" t="s">
        <v>1</v>
      </c>
      <c r="F201" s="178" t="s">
        <v>154</v>
      </c>
      <c r="H201" s="179">
        <v>35</v>
      </c>
      <c r="I201" s="180"/>
      <c r="L201" s="176"/>
      <c r="M201" s="181"/>
      <c r="T201" s="182"/>
      <c r="AT201" s="177" t="s">
        <v>151</v>
      </c>
      <c r="AU201" s="177" t="s">
        <v>86</v>
      </c>
      <c r="AV201" s="13" t="s">
        <v>149</v>
      </c>
      <c r="AW201" s="13" t="s">
        <v>33</v>
      </c>
      <c r="AX201" s="13" t="s">
        <v>86</v>
      </c>
      <c r="AY201" s="177" t="s">
        <v>143</v>
      </c>
    </row>
    <row r="202" spans="2:65" s="11" customFormat="1" ht="25.9" customHeight="1" x14ac:dyDescent="0.2">
      <c r="B202" s="145"/>
      <c r="D202" s="146" t="s">
        <v>77</v>
      </c>
      <c r="E202" s="147" t="s">
        <v>291</v>
      </c>
      <c r="F202" s="147" t="s">
        <v>292</v>
      </c>
      <c r="I202" s="148"/>
      <c r="J202" s="128">
        <f>BK202</f>
        <v>0</v>
      </c>
      <c r="L202" s="145"/>
      <c r="M202" s="149"/>
      <c r="P202" s="150">
        <f>SUM(P203:P207)</f>
        <v>0</v>
      </c>
      <c r="R202" s="150">
        <f>SUM(R203:R207)</f>
        <v>0</v>
      </c>
      <c r="T202" s="151">
        <f>SUM(T203:T207)</f>
        <v>0</v>
      </c>
      <c r="AR202" s="146" t="s">
        <v>86</v>
      </c>
      <c r="AT202" s="152" t="s">
        <v>77</v>
      </c>
      <c r="AU202" s="152" t="s">
        <v>78</v>
      </c>
      <c r="AY202" s="146" t="s">
        <v>143</v>
      </c>
      <c r="BK202" s="153">
        <f>SUM(BK203:BK207)</f>
        <v>0</v>
      </c>
    </row>
    <row r="203" spans="2:65" s="1" customFormat="1" ht="62.65" customHeight="1" x14ac:dyDescent="0.2">
      <c r="B203" s="32"/>
      <c r="C203" s="156" t="s">
        <v>293</v>
      </c>
      <c r="D203" s="156" t="s">
        <v>145</v>
      </c>
      <c r="E203" s="157" t="s">
        <v>294</v>
      </c>
      <c r="F203" s="158" t="s">
        <v>295</v>
      </c>
      <c r="G203" s="159" t="s">
        <v>1</v>
      </c>
      <c r="H203" s="160">
        <v>0</v>
      </c>
      <c r="I203" s="161"/>
      <c r="J203" s="162">
        <f>ROUND(I203*H203,2)</f>
        <v>0</v>
      </c>
      <c r="K203" s="163"/>
      <c r="L203" s="32"/>
      <c r="M203" s="164" t="s">
        <v>1</v>
      </c>
      <c r="N203" s="130" t="s">
        <v>44</v>
      </c>
      <c r="P203" s="165">
        <f>O203*H203</f>
        <v>0</v>
      </c>
      <c r="Q203" s="165">
        <v>0</v>
      </c>
      <c r="R203" s="165">
        <f>Q203*H203</f>
        <v>0</v>
      </c>
      <c r="S203" s="165">
        <v>0</v>
      </c>
      <c r="T203" s="166">
        <f>S203*H203</f>
        <v>0</v>
      </c>
      <c r="AR203" s="167" t="s">
        <v>149</v>
      </c>
      <c r="AT203" s="167" t="s">
        <v>145</v>
      </c>
      <c r="AU203" s="167" t="s">
        <v>86</v>
      </c>
      <c r="AY203" s="15" t="s">
        <v>143</v>
      </c>
      <c r="BE203" s="93">
        <f>IF(N203="základná",J203,0)</f>
        <v>0</v>
      </c>
      <c r="BF203" s="93">
        <f>IF(N203="znížená",J203,0)</f>
        <v>0</v>
      </c>
      <c r="BG203" s="93">
        <f>IF(N203="zákl. prenesená",J203,0)</f>
        <v>0</v>
      </c>
      <c r="BH203" s="93">
        <f>IF(N203="zníž. prenesená",J203,0)</f>
        <v>0</v>
      </c>
      <c r="BI203" s="93">
        <f>IF(N203="nulová",J203,0)</f>
        <v>0</v>
      </c>
      <c r="BJ203" s="15" t="s">
        <v>100</v>
      </c>
      <c r="BK203" s="93">
        <f>ROUND(I203*H203,2)</f>
        <v>0</v>
      </c>
      <c r="BL203" s="15" t="s">
        <v>149</v>
      </c>
      <c r="BM203" s="167" t="s">
        <v>296</v>
      </c>
    </row>
    <row r="204" spans="2:65" s="1" customFormat="1" ht="185.25" x14ac:dyDescent="0.2">
      <c r="B204" s="32"/>
      <c r="D204" s="169" t="s">
        <v>297</v>
      </c>
      <c r="F204" s="194" t="s">
        <v>298</v>
      </c>
      <c r="I204" s="132"/>
      <c r="L204" s="32"/>
      <c r="M204" s="195"/>
      <c r="T204" s="59"/>
      <c r="AT204" s="15" t="s">
        <v>297</v>
      </c>
      <c r="AU204" s="15" t="s">
        <v>86</v>
      </c>
    </row>
    <row r="205" spans="2:65" s="1" customFormat="1" ht="55.5" customHeight="1" x14ac:dyDescent="0.2">
      <c r="B205" s="32"/>
      <c r="C205" s="156" t="s">
        <v>299</v>
      </c>
      <c r="D205" s="156" t="s">
        <v>145</v>
      </c>
      <c r="E205" s="157" t="s">
        <v>300</v>
      </c>
      <c r="F205" s="158" t="s">
        <v>301</v>
      </c>
      <c r="G205" s="159" t="s">
        <v>1</v>
      </c>
      <c r="H205" s="160">
        <v>0</v>
      </c>
      <c r="I205" s="161"/>
      <c r="J205" s="162">
        <f>ROUND(I205*H205,2)</f>
        <v>0</v>
      </c>
      <c r="K205" s="163"/>
      <c r="L205" s="32"/>
      <c r="M205" s="164" t="s">
        <v>1</v>
      </c>
      <c r="N205" s="130" t="s">
        <v>44</v>
      </c>
      <c r="P205" s="165">
        <f>O205*H205</f>
        <v>0</v>
      </c>
      <c r="Q205" s="165">
        <v>0</v>
      </c>
      <c r="R205" s="165">
        <f>Q205*H205</f>
        <v>0</v>
      </c>
      <c r="S205" s="165">
        <v>0</v>
      </c>
      <c r="T205" s="166">
        <f>S205*H205</f>
        <v>0</v>
      </c>
      <c r="AR205" s="167" t="s">
        <v>158</v>
      </c>
      <c r="AT205" s="167" t="s">
        <v>145</v>
      </c>
      <c r="AU205" s="167" t="s">
        <v>86</v>
      </c>
      <c r="AY205" s="15" t="s">
        <v>143</v>
      </c>
      <c r="BE205" s="93">
        <f>IF(N205="základná",J205,0)</f>
        <v>0</v>
      </c>
      <c r="BF205" s="93">
        <f>IF(N205="znížená",J205,0)</f>
        <v>0</v>
      </c>
      <c r="BG205" s="93">
        <f>IF(N205="zákl. prenesená",J205,0)</f>
        <v>0</v>
      </c>
      <c r="BH205" s="93">
        <f>IF(N205="zníž. prenesená",J205,0)</f>
        <v>0</v>
      </c>
      <c r="BI205" s="93">
        <f>IF(N205="nulová",J205,0)</f>
        <v>0</v>
      </c>
      <c r="BJ205" s="15" t="s">
        <v>100</v>
      </c>
      <c r="BK205" s="93">
        <f>ROUND(I205*H205,2)</f>
        <v>0</v>
      </c>
      <c r="BL205" s="15" t="s">
        <v>158</v>
      </c>
      <c r="BM205" s="167" t="s">
        <v>302</v>
      </c>
    </row>
    <row r="206" spans="2:65" s="1" customFormat="1" ht="29.25" x14ac:dyDescent="0.2">
      <c r="B206" s="32"/>
      <c r="D206" s="169" t="s">
        <v>297</v>
      </c>
      <c r="F206" s="194" t="s">
        <v>303</v>
      </c>
      <c r="I206" s="132"/>
      <c r="L206" s="32"/>
      <c r="M206" s="195"/>
      <c r="T206" s="59"/>
      <c r="AT206" s="15" t="s">
        <v>297</v>
      </c>
      <c r="AU206" s="15" t="s">
        <v>86</v>
      </c>
    </row>
    <row r="207" spans="2:65" s="1" customFormat="1" ht="49.15" customHeight="1" x14ac:dyDescent="0.2">
      <c r="B207" s="32"/>
      <c r="C207" s="156" t="s">
        <v>304</v>
      </c>
      <c r="D207" s="156" t="s">
        <v>145</v>
      </c>
      <c r="E207" s="157" t="s">
        <v>305</v>
      </c>
      <c r="F207" s="158" t="s">
        <v>306</v>
      </c>
      <c r="G207" s="159" t="s">
        <v>1</v>
      </c>
      <c r="H207" s="160">
        <v>0</v>
      </c>
      <c r="I207" s="161"/>
      <c r="J207" s="162">
        <f>ROUND(I207*H207,2)</f>
        <v>0</v>
      </c>
      <c r="K207" s="163"/>
      <c r="L207" s="32"/>
      <c r="M207" s="164" t="s">
        <v>1</v>
      </c>
      <c r="N207" s="130" t="s">
        <v>44</v>
      </c>
      <c r="P207" s="165">
        <f>O207*H207</f>
        <v>0</v>
      </c>
      <c r="Q207" s="165">
        <v>0</v>
      </c>
      <c r="R207" s="165">
        <f>Q207*H207</f>
        <v>0</v>
      </c>
      <c r="S207" s="165">
        <v>0</v>
      </c>
      <c r="T207" s="166">
        <f>S207*H207</f>
        <v>0</v>
      </c>
      <c r="AR207" s="167" t="s">
        <v>158</v>
      </c>
      <c r="AT207" s="167" t="s">
        <v>145</v>
      </c>
      <c r="AU207" s="167" t="s">
        <v>86</v>
      </c>
      <c r="AY207" s="15" t="s">
        <v>143</v>
      </c>
      <c r="BE207" s="93">
        <f>IF(N207="základná",J207,0)</f>
        <v>0</v>
      </c>
      <c r="BF207" s="93">
        <f>IF(N207="znížená",J207,0)</f>
        <v>0</v>
      </c>
      <c r="BG207" s="93">
        <f>IF(N207="zákl. prenesená",J207,0)</f>
        <v>0</v>
      </c>
      <c r="BH207" s="93">
        <f>IF(N207="zníž. prenesená",J207,0)</f>
        <v>0</v>
      </c>
      <c r="BI207" s="93">
        <f>IF(N207="nulová",J207,0)</f>
        <v>0</v>
      </c>
      <c r="BJ207" s="15" t="s">
        <v>100</v>
      </c>
      <c r="BK207" s="93">
        <f>ROUND(I207*H207,2)</f>
        <v>0</v>
      </c>
      <c r="BL207" s="15" t="s">
        <v>158</v>
      </c>
      <c r="BM207" s="167" t="s">
        <v>307</v>
      </c>
    </row>
    <row r="208" spans="2:65" s="1" customFormat="1" ht="49.9" customHeight="1" x14ac:dyDescent="0.2">
      <c r="B208" s="32"/>
      <c r="E208" s="147" t="s">
        <v>308</v>
      </c>
      <c r="F208" s="147" t="s">
        <v>309</v>
      </c>
      <c r="J208" s="128">
        <f t="shared" ref="J208:J213" si="5">BK208</f>
        <v>0</v>
      </c>
      <c r="L208" s="32"/>
      <c r="M208" s="195"/>
      <c r="T208" s="59"/>
      <c r="AT208" s="15" t="s">
        <v>77</v>
      </c>
      <c r="AU208" s="15" t="s">
        <v>78</v>
      </c>
      <c r="AY208" s="15" t="s">
        <v>310</v>
      </c>
      <c r="BK208" s="93">
        <f>SUM(BK209:BK213)</f>
        <v>0</v>
      </c>
    </row>
    <row r="209" spans="2:63" s="1" customFormat="1" ht="16.350000000000001" customHeight="1" x14ac:dyDescent="0.2">
      <c r="B209" s="32"/>
      <c r="C209" s="196" t="s">
        <v>1</v>
      </c>
      <c r="D209" s="196" t="s">
        <v>145</v>
      </c>
      <c r="E209" s="197" t="s">
        <v>1</v>
      </c>
      <c r="F209" s="198" t="s">
        <v>1</v>
      </c>
      <c r="G209" s="199" t="s">
        <v>1</v>
      </c>
      <c r="H209" s="200"/>
      <c r="I209" s="201"/>
      <c r="J209" s="202">
        <f t="shared" si="5"/>
        <v>0</v>
      </c>
      <c r="K209" s="163"/>
      <c r="L209" s="32"/>
      <c r="M209" s="203" t="s">
        <v>1</v>
      </c>
      <c r="N209" s="204" t="s">
        <v>44</v>
      </c>
      <c r="T209" s="59"/>
      <c r="AT209" s="15" t="s">
        <v>310</v>
      </c>
      <c r="AU209" s="15" t="s">
        <v>86</v>
      </c>
      <c r="AY209" s="15" t="s">
        <v>310</v>
      </c>
      <c r="BE209" s="93">
        <f>IF(N209="základná",J209,0)</f>
        <v>0</v>
      </c>
      <c r="BF209" s="93">
        <f>IF(N209="znížená",J209,0)</f>
        <v>0</v>
      </c>
      <c r="BG209" s="93">
        <f>IF(N209="zákl. prenesená",J209,0)</f>
        <v>0</v>
      </c>
      <c r="BH209" s="93">
        <f>IF(N209="zníž. prenesená",J209,0)</f>
        <v>0</v>
      </c>
      <c r="BI209" s="93">
        <f>IF(N209="nulová",J209,0)</f>
        <v>0</v>
      </c>
      <c r="BJ209" s="15" t="s">
        <v>100</v>
      </c>
      <c r="BK209" s="93">
        <f>I209*H209</f>
        <v>0</v>
      </c>
    </row>
    <row r="210" spans="2:63" s="1" customFormat="1" ht="16.350000000000001" customHeight="1" x14ac:dyDescent="0.2">
      <c r="B210" s="32"/>
      <c r="C210" s="196" t="s">
        <v>1</v>
      </c>
      <c r="D210" s="196" t="s">
        <v>145</v>
      </c>
      <c r="E210" s="197" t="s">
        <v>1</v>
      </c>
      <c r="F210" s="198" t="s">
        <v>1</v>
      </c>
      <c r="G210" s="199" t="s">
        <v>1</v>
      </c>
      <c r="H210" s="200"/>
      <c r="I210" s="201"/>
      <c r="J210" s="202">
        <f t="shared" si="5"/>
        <v>0</v>
      </c>
      <c r="K210" s="163"/>
      <c r="L210" s="32"/>
      <c r="M210" s="203" t="s">
        <v>1</v>
      </c>
      <c r="N210" s="204" t="s">
        <v>44</v>
      </c>
      <c r="T210" s="59"/>
      <c r="AT210" s="15" t="s">
        <v>310</v>
      </c>
      <c r="AU210" s="15" t="s">
        <v>86</v>
      </c>
      <c r="AY210" s="15" t="s">
        <v>310</v>
      </c>
      <c r="BE210" s="93">
        <f>IF(N210="základná",J210,0)</f>
        <v>0</v>
      </c>
      <c r="BF210" s="93">
        <f>IF(N210="znížená",J210,0)</f>
        <v>0</v>
      </c>
      <c r="BG210" s="93">
        <f>IF(N210="zákl. prenesená",J210,0)</f>
        <v>0</v>
      </c>
      <c r="BH210" s="93">
        <f>IF(N210="zníž. prenesená",J210,0)</f>
        <v>0</v>
      </c>
      <c r="BI210" s="93">
        <f>IF(N210="nulová",J210,0)</f>
        <v>0</v>
      </c>
      <c r="BJ210" s="15" t="s">
        <v>100</v>
      </c>
      <c r="BK210" s="93">
        <f>I210*H210</f>
        <v>0</v>
      </c>
    </row>
    <row r="211" spans="2:63" s="1" customFormat="1" ht="16.350000000000001" customHeight="1" x14ac:dyDescent="0.2">
      <c r="B211" s="32"/>
      <c r="C211" s="196" t="s">
        <v>1</v>
      </c>
      <c r="D211" s="196" t="s">
        <v>145</v>
      </c>
      <c r="E211" s="197" t="s">
        <v>1</v>
      </c>
      <c r="F211" s="198" t="s">
        <v>1</v>
      </c>
      <c r="G211" s="199" t="s">
        <v>1</v>
      </c>
      <c r="H211" s="200"/>
      <c r="I211" s="201"/>
      <c r="J211" s="202">
        <f t="shared" si="5"/>
        <v>0</v>
      </c>
      <c r="K211" s="163"/>
      <c r="L211" s="32"/>
      <c r="M211" s="203" t="s">
        <v>1</v>
      </c>
      <c r="N211" s="204" t="s">
        <v>44</v>
      </c>
      <c r="T211" s="59"/>
      <c r="AT211" s="15" t="s">
        <v>310</v>
      </c>
      <c r="AU211" s="15" t="s">
        <v>86</v>
      </c>
      <c r="AY211" s="15" t="s">
        <v>310</v>
      </c>
      <c r="BE211" s="93">
        <f>IF(N211="základná",J211,0)</f>
        <v>0</v>
      </c>
      <c r="BF211" s="93">
        <f>IF(N211="znížená",J211,0)</f>
        <v>0</v>
      </c>
      <c r="BG211" s="93">
        <f>IF(N211="zákl. prenesená",J211,0)</f>
        <v>0</v>
      </c>
      <c r="BH211" s="93">
        <f>IF(N211="zníž. prenesená",J211,0)</f>
        <v>0</v>
      </c>
      <c r="BI211" s="93">
        <f>IF(N211="nulová",J211,0)</f>
        <v>0</v>
      </c>
      <c r="BJ211" s="15" t="s">
        <v>100</v>
      </c>
      <c r="BK211" s="93">
        <f>I211*H211</f>
        <v>0</v>
      </c>
    </row>
    <row r="212" spans="2:63" s="1" customFormat="1" ht="16.350000000000001" customHeight="1" x14ac:dyDescent="0.2">
      <c r="B212" s="32"/>
      <c r="C212" s="196" t="s">
        <v>1</v>
      </c>
      <c r="D212" s="196" t="s">
        <v>145</v>
      </c>
      <c r="E212" s="197" t="s">
        <v>1</v>
      </c>
      <c r="F212" s="198" t="s">
        <v>1</v>
      </c>
      <c r="G212" s="199" t="s">
        <v>1</v>
      </c>
      <c r="H212" s="200"/>
      <c r="I212" s="201"/>
      <c r="J212" s="202">
        <f t="shared" si="5"/>
        <v>0</v>
      </c>
      <c r="K212" s="163"/>
      <c r="L212" s="32"/>
      <c r="M212" s="203" t="s">
        <v>1</v>
      </c>
      <c r="N212" s="204" t="s">
        <v>44</v>
      </c>
      <c r="T212" s="59"/>
      <c r="AT212" s="15" t="s">
        <v>310</v>
      </c>
      <c r="AU212" s="15" t="s">
        <v>86</v>
      </c>
      <c r="AY212" s="15" t="s">
        <v>310</v>
      </c>
      <c r="BE212" s="93">
        <f>IF(N212="základná",J212,0)</f>
        <v>0</v>
      </c>
      <c r="BF212" s="93">
        <f>IF(N212="znížená",J212,0)</f>
        <v>0</v>
      </c>
      <c r="BG212" s="93">
        <f>IF(N212="zákl. prenesená",J212,0)</f>
        <v>0</v>
      </c>
      <c r="BH212" s="93">
        <f>IF(N212="zníž. prenesená",J212,0)</f>
        <v>0</v>
      </c>
      <c r="BI212" s="93">
        <f>IF(N212="nulová",J212,0)</f>
        <v>0</v>
      </c>
      <c r="BJ212" s="15" t="s">
        <v>100</v>
      </c>
      <c r="BK212" s="93">
        <f>I212*H212</f>
        <v>0</v>
      </c>
    </row>
    <row r="213" spans="2:63" s="1" customFormat="1" ht="16.350000000000001" customHeight="1" x14ac:dyDescent="0.2">
      <c r="B213" s="32"/>
      <c r="C213" s="196" t="s">
        <v>1</v>
      </c>
      <c r="D213" s="196" t="s">
        <v>145</v>
      </c>
      <c r="E213" s="197" t="s">
        <v>1</v>
      </c>
      <c r="F213" s="198" t="s">
        <v>1</v>
      </c>
      <c r="G213" s="199" t="s">
        <v>1</v>
      </c>
      <c r="H213" s="200"/>
      <c r="I213" s="201"/>
      <c r="J213" s="202">
        <f t="shared" si="5"/>
        <v>0</v>
      </c>
      <c r="K213" s="163"/>
      <c r="L213" s="32"/>
      <c r="M213" s="203" t="s">
        <v>1</v>
      </c>
      <c r="N213" s="204" t="s">
        <v>44</v>
      </c>
      <c r="O213" s="205"/>
      <c r="P213" s="205"/>
      <c r="Q213" s="205"/>
      <c r="R213" s="205"/>
      <c r="S213" s="205"/>
      <c r="T213" s="206"/>
      <c r="AT213" s="15" t="s">
        <v>310</v>
      </c>
      <c r="AU213" s="15" t="s">
        <v>86</v>
      </c>
      <c r="AY213" s="15" t="s">
        <v>310</v>
      </c>
      <c r="BE213" s="93">
        <f>IF(N213="základná",J213,0)</f>
        <v>0</v>
      </c>
      <c r="BF213" s="93">
        <f>IF(N213="znížená",J213,0)</f>
        <v>0</v>
      </c>
      <c r="BG213" s="93">
        <f>IF(N213="zákl. prenesená",J213,0)</f>
        <v>0</v>
      </c>
      <c r="BH213" s="93">
        <f>IF(N213="zníž. prenesená",J213,0)</f>
        <v>0</v>
      </c>
      <c r="BI213" s="93">
        <f>IF(N213="nulová",J213,0)</f>
        <v>0</v>
      </c>
      <c r="BJ213" s="15" t="s">
        <v>100</v>
      </c>
      <c r="BK213" s="93">
        <f>I213*H213</f>
        <v>0</v>
      </c>
    </row>
    <row r="214" spans="2:63" s="1" customFormat="1" ht="6.95" customHeight="1" x14ac:dyDescent="0.2">
      <c r="B214" s="47"/>
      <c r="C214" s="48"/>
      <c r="D214" s="48"/>
      <c r="E214" s="48"/>
      <c r="F214" s="48"/>
      <c r="G214" s="48"/>
      <c r="H214" s="48"/>
      <c r="I214" s="48"/>
      <c r="J214" s="48"/>
      <c r="K214" s="48"/>
      <c r="L214" s="32"/>
    </row>
  </sheetData>
  <sheetProtection formatColumns="0" formatRows="0" autoFilter="0"/>
  <autoFilter ref="C134:K213" xr:uid="{00000000-0009-0000-0000-000001000000}"/>
  <mergeCells count="14">
    <mergeCell ref="D113:F113"/>
    <mergeCell ref="E125:H125"/>
    <mergeCell ref="E127:H127"/>
    <mergeCell ref="L2:V2"/>
    <mergeCell ref="E87:H87"/>
    <mergeCell ref="D109:F109"/>
    <mergeCell ref="D110:F110"/>
    <mergeCell ref="D111:F111"/>
    <mergeCell ref="D112:F11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209:D214" xr:uid="{00000000-0002-0000-0100-000000000000}">
      <formula1>"K, M"</formula1>
    </dataValidation>
    <dataValidation type="list" allowBlank="1" showInputMessage="1" showErrorMessage="1" error="Povolené sú hodnoty základná, znížená, nulová." sqref="N209:N214" xr:uid="{00000000-0002-0000-01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H36"/>
  <sheetViews>
    <sheetView showGridLines="0" workbookViewId="0"/>
  </sheetViews>
  <sheetFormatPr defaultRowHeight="11.25" x14ac:dyDescent="0.2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 x14ac:dyDescent="0.2"/>
    <row r="2" spans="2:8" ht="36.950000000000003" customHeight="1" x14ac:dyDescent="0.2"/>
    <row r="3" spans="2:8" ht="6.95" customHeight="1" x14ac:dyDescent="0.2">
      <c r="B3" s="16"/>
      <c r="C3" s="17"/>
      <c r="D3" s="17"/>
      <c r="E3" s="17"/>
      <c r="F3" s="17"/>
      <c r="G3" s="17"/>
      <c r="H3" s="18"/>
    </row>
    <row r="4" spans="2:8" ht="24.95" customHeight="1" x14ac:dyDescent="0.2">
      <c r="B4" s="18"/>
      <c r="C4" s="19" t="s">
        <v>311</v>
      </c>
      <c r="H4" s="18"/>
    </row>
    <row r="5" spans="2:8" ht="12" customHeight="1" x14ac:dyDescent="0.2">
      <c r="B5" s="18"/>
      <c r="C5" s="22" t="s">
        <v>12</v>
      </c>
      <c r="D5" s="245" t="s">
        <v>13</v>
      </c>
      <c r="E5" s="241"/>
      <c r="F5" s="241"/>
      <c r="H5" s="18"/>
    </row>
    <row r="6" spans="2:8" ht="36.950000000000003" customHeight="1" x14ac:dyDescent="0.2">
      <c r="B6" s="18"/>
      <c r="C6" s="24" t="s">
        <v>15</v>
      </c>
      <c r="D6" s="242" t="s">
        <v>16</v>
      </c>
      <c r="E6" s="241"/>
      <c r="F6" s="241"/>
      <c r="H6" s="18"/>
    </row>
    <row r="7" spans="2:8" ht="16.5" customHeight="1" x14ac:dyDescent="0.2">
      <c r="B7" s="18"/>
      <c r="C7" s="25" t="s">
        <v>21</v>
      </c>
      <c r="D7" s="55" t="str">
        <f>'Rekapitulácia stavby'!AN8</f>
        <v>24. 1. 2024</v>
      </c>
      <c r="H7" s="18"/>
    </row>
    <row r="8" spans="2:8" s="1" customFormat="1" ht="10.9" customHeight="1" x14ac:dyDescent="0.2">
      <c r="B8" s="32"/>
      <c r="H8" s="32"/>
    </row>
    <row r="9" spans="2:8" s="10" customFormat="1" ht="29.25" customHeight="1" x14ac:dyDescent="0.2">
      <c r="B9" s="136"/>
      <c r="C9" s="137" t="s">
        <v>59</v>
      </c>
      <c r="D9" s="138" t="s">
        <v>60</v>
      </c>
      <c r="E9" s="138" t="s">
        <v>131</v>
      </c>
      <c r="F9" s="139" t="s">
        <v>312</v>
      </c>
      <c r="H9" s="136"/>
    </row>
    <row r="10" spans="2:8" s="1" customFormat="1" ht="26.45" customHeight="1" x14ac:dyDescent="0.2">
      <c r="B10" s="32"/>
      <c r="C10" s="207" t="s">
        <v>313</v>
      </c>
      <c r="D10" s="207" t="s">
        <v>84</v>
      </c>
      <c r="H10" s="32"/>
    </row>
    <row r="11" spans="2:8" s="1" customFormat="1" ht="16.899999999999999" customHeight="1" x14ac:dyDescent="0.2">
      <c r="B11" s="32"/>
      <c r="C11" s="208" t="s">
        <v>97</v>
      </c>
      <c r="D11" s="209" t="s">
        <v>98</v>
      </c>
      <c r="E11" s="210" t="s">
        <v>1</v>
      </c>
      <c r="F11" s="211">
        <v>41.674999999999997</v>
      </c>
      <c r="H11" s="32"/>
    </row>
    <row r="12" spans="2:8" s="1" customFormat="1" ht="16.899999999999999" customHeight="1" x14ac:dyDescent="0.2">
      <c r="B12" s="32"/>
      <c r="C12" s="212" t="s">
        <v>1</v>
      </c>
      <c r="D12" s="212" t="s">
        <v>170</v>
      </c>
      <c r="E12" s="15" t="s">
        <v>1</v>
      </c>
      <c r="F12" s="213">
        <v>41.674999999999997</v>
      </c>
      <c r="H12" s="32"/>
    </row>
    <row r="13" spans="2:8" s="1" customFormat="1" ht="16.899999999999999" customHeight="1" x14ac:dyDescent="0.2">
      <c r="B13" s="32"/>
      <c r="C13" s="212" t="s">
        <v>97</v>
      </c>
      <c r="D13" s="212" t="s">
        <v>154</v>
      </c>
      <c r="E13" s="15" t="s">
        <v>1</v>
      </c>
      <c r="F13" s="213">
        <v>41.674999999999997</v>
      </c>
      <c r="H13" s="32"/>
    </row>
    <row r="14" spans="2:8" s="1" customFormat="1" ht="16.899999999999999" customHeight="1" x14ac:dyDescent="0.2">
      <c r="B14" s="32"/>
      <c r="C14" s="214" t="s">
        <v>314</v>
      </c>
      <c r="H14" s="32"/>
    </row>
    <row r="15" spans="2:8" s="1" customFormat="1" ht="16.899999999999999" customHeight="1" x14ac:dyDescent="0.2">
      <c r="B15" s="32"/>
      <c r="C15" s="212" t="s">
        <v>167</v>
      </c>
      <c r="D15" s="212" t="s">
        <v>168</v>
      </c>
      <c r="E15" s="15" t="s">
        <v>164</v>
      </c>
      <c r="F15" s="213">
        <v>41.674999999999997</v>
      </c>
      <c r="H15" s="32"/>
    </row>
    <row r="16" spans="2:8" s="1" customFormat="1" ht="16.899999999999999" customHeight="1" x14ac:dyDescent="0.2">
      <c r="B16" s="32"/>
      <c r="C16" s="212" t="s">
        <v>172</v>
      </c>
      <c r="D16" s="212" t="s">
        <v>173</v>
      </c>
      <c r="E16" s="15" t="s">
        <v>164</v>
      </c>
      <c r="F16" s="213">
        <v>20.838000000000001</v>
      </c>
      <c r="H16" s="32"/>
    </row>
    <row r="17" spans="2:8" s="1" customFormat="1" ht="22.5" x14ac:dyDescent="0.2">
      <c r="B17" s="32"/>
      <c r="C17" s="212" t="s">
        <v>177</v>
      </c>
      <c r="D17" s="212" t="s">
        <v>178</v>
      </c>
      <c r="E17" s="15" t="s">
        <v>164</v>
      </c>
      <c r="F17" s="213">
        <v>41.674999999999997</v>
      </c>
      <c r="H17" s="32"/>
    </row>
    <row r="18" spans="2:8" s="1" customFormat="1" ht="16.899999999999999" customHeight="1" x14ac:dyDescent="0.2">
      <c r="B18" s="32"/>
      <c r="C18" s="212" t="s">
        <v>181</v>
      </c>
      <c r="D18" s="212" t="s">
        <v>182</v>
      </c>
      <c r="E18" s="15" t="s">
        <v>164</v>
      </c>
      <c r="F18" s="213">
        <v>41.674999999999997</v>
      </c>
      <c r="H18" s="32"/>
    </row>
    <row r="19" spans="2:8" s="1" customFormat="1" ht="22.5" x14ac:dyDescent="0.2">
      <c r="B19" s="32"/>
      <c r="C19" s="212" t="s">
        <v>185</v>
      </c>
      <c r="D19" s="212" t="s">
        <v>186</v>
      </c>
      <c r="E19" s="15" t="s">
        <v>164</v>
      </c>
      <c r="F19" s="213">
        <v>41.674999999999997</v>
      </c>
      <c r="H19" s="32"/>
    </row>
    <row r="20" spans="2:8" s="1" customFormat="1" ht="22.5" x14ac:dyDescent="0.2">
      <c r="B20" s="32"/>
      <c r="C20" s="212" t="s">
        <v>189</v>
      </c>
      <c r="D20" s="212" t="s">
        <v>190</v>
      </c>
      <c r="E20" s="15" t="s">
        <v>164</v>
      </c>
      <c r="F20" s="213">
        <v>1041.875</v>
      </c>
      <c r="H20" s="32"/>
    </row>
    <row r="21" spans="2:8" s="1" customFormat="1" ht="16.899999999999999" customHeight="1" x14ac:dyDescent="0.2">
      <c r="B21" s="32"/>
      <c r="C21" s="212" t="s">
        <v>194</v>
      </c>
      <c r="D21" s="212" t="s">
        <v>195</v>
      </c>
      <c r="E21" s="15" t="s">
        <v>164</v>
      </c>
      <c r="F21" s="213">
        <v>41.674999999999997</v>
      </c>
      <c r="H21" s="32"/>
    </row>
    <row r="22" spans="2:8" s="1" customFormat="1" ht="16.899999999999999" customHeight="1" x14ac:dyDescent="0.2">
      <c r="B22" s="32"/>
      <c r="C22" s="212" t="s">
        <v>198</v>
      </c>
      <c r="D22" s="212" t="s">
        <v>199</v>
      </c>
      <c r="E22" s="15" t="s">
        <v>200</v>
      </c>
      <c r="F22" s="213">
        <v>75.015000000000001</v>
      </c>
      <c r="H22" s="32"/>
    </row>
    <row r="23" spans="2:8" s="1" customFormat="1" ht="16.899999999999999" customHeight="1" x14ac:dyDescent="0.2">
      <c r="B23" s="32"/>
      <c r="C23" s="212" t="s">
        <v>204</v>
      </c>
      <c r="D23" s="212" t="s">
        <v>205</v>
      </c>
      <c r="E23" s="15" t="s">
        <v>148</v>
      </c>
      <c r="F23" s="213">
        <v>119.071</v>
      </c>
      <c r="H23" s="32"/>
    </row>
    <row r="24" spans="2:8" s="1" customFormat="1" ht="16.899999999999999" customHeight="1" x14ac:dyDescent="0.2">
      <c r="B24" s="32"/>
      <c r="C24" s="208" t="s">
        <v>315</v>
      </c>
      <c r="D24" s="209" t="s">
        <v>1</v>
      </c>
      <c r="E24" s="210" t="s">
        <v>1</v>
      </c>
      <c r="F24" s="211">
        <v>48.3</v>
      </c>
      <c r="H24" s="32"/>
    </row>
    <row r="25" spans="2:8" s="1" customFormat="1" ht="16.899999999999999" customHeight="1" x14ac:dyDescent="0.2">
      <c r="B25" s="32"/>
      <c r="C25" s="208" t="s">
        <v>153</v>
      </c>
      <c r="D25" s="209" t="s">
        <v>316</v>
      </c>
      <c r="E25" s="210" t="s">
        <v>1</v>
      </c>
      <c r="F25" s="211">
        <v>4.1109999999999998</v>
      </c>
      <c r="H25" s="32"/>
    </row>
    <row r="26" spans="2:8" s="1" customFormat="1" ht="16.899999999999999" customHeight="1" x14ac:dyDescent="0.2">
      <c r="B26" s="32"/>
      <c r="C26" s="212" t="s">
        <v>1</v>
      </c>
      <c r="D26" s="212" t="s">
        <v>152</v>
      </c>
      <c r="E26" s="15" t="s">
        <v>1</v>
      </c>
      <c r="F26" s="213">
        <v>4.1109999999999998</v>
      </c>
      <c r="H26" s="32"/>
    </row>
    <row r="27" spans="2:8" s="1" customFormat="1" ht="16.899999999999999" customHeight="1" x14ac:dyDescent="0.2">
      <c r="B27" s="32"/>
      <c r="C27" s="212" t="s">
        <v>153</v>
      </c>
      <c r="D27" s="212" t="s">
        <v>154</v>
      </c>
      <c r="E27" s="15" t="s">
        <v>1</v>
      </c>
      <c r="F27" s="213">
        <v>4.1109999999999998</v>
      </c>
      <c r="H27" s="32"/>
    </row>
    <row r="28" spans="2:8" s="1" customFormat="1" ht="16.899999999999999" customHeight="1" x14ac:dyDescent="0.2">
      <c r="B28" s="32"/>
      <c r="C28" s="208" t="s">
        <v>101</v>
      </c>
      <c r="D28" s="209" t="s">
        <v>1</v>
      </c>
      <c r="E28" s="210" t="s">
        <v>1</v>
      </c>
      <c r="F28" s="211">
        <v>119.071</v>
      </c>
      <c r="H28" s="32"/>
    </row>
    <row r="29" spans="2:8" s="1" customFormat="1" ht="16.899999999999999" customHeight="1" x14ac:dyDescent="0.2">
      <c r="B29" s="32"/>
      <c r="C29" s="212" t="s">
        <v>1</v>
      </c>
      <c r="D29" s="212" t="s">
        <v>207</v>
      </c>
      <c r="E29" s="15" t="s">
        <v>1</v>
      </c>
      <c r="F29" s="213">
        <v>119.071</v>
      </c>
      <c r="H29" s="32"/>
    </row>
    <row r="30" spans="2:8" s="1" customFormat="1" ht="16.899999999999999" customHeight="1" x14ac:dyDescent="0.2">
      <c r="B30" s="32"/>
      <c r="C30" s="212" t="s">
        <v>101</v>
      </c>
      <c r="D30" s="212" t="s">
        <v>154</v>
      </c>
      <c r="E30" s="15" t="s">
        <v>1</v>
      </c>
      <c r="F30" s="213">
        <v>119.071</v>
      </c>
      <c r="H30" s="32"/>
    </row>
    <row r="31" spans="2:8" s="1" customFormat="1" ht="16.899999999999999" customHeight="1" x14ac:dyDescent="0.2">
      <c r="B31" s="32"/>
      <c r="C31" s="214" t="s">
        <v>314</v>
      </c>
      <c r="H31" s="32"/>
    </row>
    <row r="32" spans="2:8" s="1" customFormat="1" ht="16.899999999999999" customHeight="1" x14ac:dyDescent="0.2">
      <c r="B32" s="32"/>
      <c r="C32" s="212" t="s">
        <v>204</v>
      </c>
      <c r="D32" s="212" t="s">
        <v>205</v>
      </c>
      <c r="E32" s="15" t="s">
        <v>148</v>
      </c>
      <c r="F32" s="213">
        <v>119.071</v>
      </c>
      <c r="H32" s="32"/>
    </row>
    <row r="33" spans="2:8" s="1" customFormat="1" ht="16.899999999999999" customHeight="1" x14ac:dyDescent="0.2">
      <c r="B33" s="32"/>
      <c r="C33" s="212" t="s">
        <v>210</v>
      </c>
      <c r="D33" s="212" t="s">
        <v>211</v>
      </c>
      <c r="E33" s="15" t="s">
        <v>148</v>
      </c>
      <c r="F33" s="213">
        <v>119.071</v>
      </c>
      <c r="H33" s="32"/>
    </row>
    <row r="34" spans="2:8" s="1" customFormat="1" ht="22.5" x14ac:dyDescent="0.2">
      <c r="B34" s="32"/>
      <c r="C34" s="212" t="s">
        <v>214</v>
      </c>
      <c r="D34" s="212" t="s">
        <v>215</v>
      </c>
      <c r="E34" s="15" t="s">
        <v>148</v>
      </c>
      <c r="F34" s="213">
        <v>119.071</v>
      </c>
      <c r="H34" s="32"/>
    </row>
    <row r="35" spans="2:8" s="1" customFormat="1" ht="7.35" customHeight="1" x14ac:dyDescent="0.2">
      <c r="B35" s="47"/>
      <c r="C35" s="48"/>
      <c r="D35" s="48"/>
      <c r="E35" s="48"/>
      <c r="F35" s="48"/>
      <c r="G35" s="48"/>
      <c r="H35" s="32"/>
    </row>
    <row r="36" spans="2:8" s="1" customFormat="1" x14ac:dyDescent="0.2"/>
  </sheetData>
  <sheetProtection algorithmName="SHA-512" hashValue="CxCl4TBT/4YJ3b93R0Vf4luxTQ6xZIxmeAlTSrQ432UrQyh7dcPOhKMhqZzplNDL+p19JuGfRoUTe9GeXkUJAA==" saltValue="bPy2//ivQThI0DXhqu4Y6Sj6+9WinZVF9dA883hf1wy9UuNkMefwCB7rjiWMVKiCpai5mEO6Xp2egncD0ysDfg==" spinCount="100000" sheet="1" objects="1" scenarios="1" formatColumns="0" formatRows="0"/>
  <mergeCells count="2">
    <mergeCell ref="D5:F5"/>
    <mergeCell ref="D6:F6"/>
  </mergeCells>
  <pageMargins left="0.7" right="0.7" top="0.75" bottom="0.75" header="0.3" footer="0.3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Rekapitulácia stavby</vt:lpstr>
      <vt:lpstr>Parkovisko Olejkárska</vt:lpstr>
      <vt:lpstr>Zoznam figúr</vt:lpstr>
      <vt:lpstr>'Parkovisko Olejkárska'!Názvy_tlače</vt:lpstr>
      <vt:lpstr>'Rekapitulácia stavby'!Názvy_tlače</vt:lpstr>
      <vt:lpstr>'Zoznam figúr'!Názvy_tlače</vt:lpstr>
      <vt:lpstr>'Parkovisko Olejkárska'!Oblasť_tlače</vt:lpstr>
      <vt:lpstr>'Rekapitulácia stavby'!Oblasť_tlače</vt:lpstr>
      <vt:lpstr>'Zoznam figúr'!Oblasť_tlače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Šimkovič Milan</dc:creator>
  <cp:lastModifiedBy>Cencerová Lucia</cp:lastModifiedBy>
  <dcterms:created xsi:type="dcterms:W3CDTF">2024-04-04T05:57:32Z</dcterms:created>
  <dcterms:modified xsi:type="dcterms:W3CDTF">2024-04-22T05:48:38Z</dcterms:modified>
</cp:coreProperties>
</file>